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1\Desktop\C\ILOIR\PREF MUN HERVEIRAS\SECRETARIA DA SAUDE\2024\medico - ginecologia e obstetricia\ENVIADO - 3 FORMAS DE TRIBUTAÇÃO\"/>
    </mc:Choice>
  </mc:AlternateContent>
  <bookViews>
    <workbookView xWindow="0" yWindow="0" windowWidth="23040" windowHeight="9072" tabRatio="802"/>
  </bookViews>
  <sheets>
    <sheet name="Pediatra" sheetId="32" r:id="rId1"/>
    <sheet name="Enc. Soc. - LR-LP e SN" sheetId="8" r:id="rId2"/>
    <sheet name="BDI" sheetId="4" r:id="rId3"/>
  </sheets>
  <externalReferences>
    <externalReference r:id="rId4"/>
  </externalReferences>
  <definedNames>
    <definedName name="AbaDeprec" localSheetId="0">#REF!</definedName>
    <definedName name="AbaDeprec">#REF!</definedName>
    <definedName name="AbaRemun" localSheetId="0">#REF!</definedName>
    <definedName name="AbaRemun">#REF!</definedName>
    <definedName name="_xlnm.Print_Area" localSheetId="1">'Enc. Soc. - LR-LP e SN'!$A$1:$C$29</definedName>
    <definedName name="Escavadeira">#REF!</definedName>
    <definedName name="número" localSheetId="0">#REF!</definedName>
    <definedName name="número">#REF!</definedName>
    <definedName name="_xlnm.Print_Titles" localSheetId="0">Pediatra!$4:$4</definedName>
    <definedName name="x" localSheetId="0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H93" i="32" l="1"/>
  <c r="H83" i="32"/>
  <c r="G67" i="32" l="1"/>
  <c r="G66" i="32"/>
  <c r="G65" i="32"/>
  <c r="E56" i="32"/>
  <c r="G56" i="32" s="1"/>
  <c r="H58" i="32" s="1"/>
  <c r="G51" i="32"/>
  <c r="H52" i="32" s="1"/>
  <c r="F41" i="32"/>
  <c r="G42" i="32" s="1"/>
  <c r="F40" i="32"/>
  <c r="G40" i="32" s="1"/>
  <c r="E44" i="32"/>
  <c r="G68" i="32" l="1"/>
  <c r="H68" i="32" s="1"/>
  <c r="H70" i="32" s="1"/>
  <c r="C13" i="32" s="1"/>
  <c r="G43" i="32"/>
  <c r="F44" i="32" s="1"/>
  <c r="G44" i="32" s="1"/>
  <c r="G45" i="32" s="1"/>
  <c r="F46" i="32" s="1"/>
  <c r="G46" i="32" s="1"/>
  <c r="H47" i="32" s="1"/>
  <c r="H61" i="32" l="1"/>
  <c r="H73" i="32" s="1"/>
  <c r="G10" i="32"/>
  <c r="F30" i="32" l="1"/>
  <c r="G31" i="32" s="1"/>
  <c r="F29" i="32"/>
  <c r="H23" i="32"/>
  <c r="E35" i="32" l="1"/>
  <c r="G29" i="32"/>
  <c r="A16" i="32"/>
  <c r="A15" i="32"/>
  <c r="A14" i="32"/>
  <c r="A13" i="32"/>
  <c r="A12" i="32"/>
  <c r="A11" i="32"/>
  <c r="A9" i="32"/>
  <c r="G32" i="32" l="1"/>
  <c r="F33" i="32" s="1"/>
  <c r="C12" i="32" l="1"/>
  <c r="E12" i="32" l="1"/>
  <c r="C11" i="32" l="1"/>
  <c r="E11" i="32" s="1"/>
  <c r="G11" i="32" s="1"/>
  <c r="G12" i="32"/>
  <c r="E13" i="32" l="1"/>
  <c r="G13" i="32" l="1"/>
  <c r="C37" i="8" l="1"/>
  <c r="C38" i="8" s="1"/>
  <c r="C35" i="4" l="1"/>
  <c r="C24" i="4"/>
  <c r="C11" i="4"/>
  <c r="E78" i="32" l="1"/>
  <c r="E88" i="32"/>
  <c r="E98" i="32"/>
  <c r="C26" i="8"/>
  <c r="C12" i="8" l="1"/>
  <c r="C19" i="8" l="1"/>
  <c r="C25" i="8" s="1"/>
  <c r="C23" i="8" l="1"/>
  <c r="C27" i="8"/>
  <c r="C28" i="8" l="1"/>
  <c r="E33" i="32" l="1"/>
  <c r="G33" i="32" s="1"/>
  <c r="G34" i="32" s="1"/>
  <c r="F35" i="32" s="1"/>
  <c r="G35" i="32" s="1"/>
  <c r="H36" i="32" s="1"/>
  <c r="C10" i="32" s="1"/>
  <c r="H60" i="32" l="1"/>
  <c r="H72" i="32" l="1"/>
  <c r="C9" i="32"/>
  <c r="E10" i="32"/>
  <c r="E9" i="32"/>
  <c r="G9" i="32"/>
  <c r="F98" i="32" l="1"/>
  <c r="F78" i="32"/>
  <c r="G78" i="32" s="1"/>
  <c r="H79" i="32" s="1"/>
  <c r="F88" i="32"/>
  <c r="G88" i="32" s="1"/>
  <c r="H89" i="32" s="1"/>
  <c r="G98" i="32" l="1"/>
  <c r="H99" i="32" s="1"/>
  <c r="H81" i="32"/>
  <c r="H91" i="32"/>
  <c r="E15" i="32" l="1"/>
  <c r="E17" i="32" s="1"/>
  <c r="C14" i="32"/>
  <c r="C17" i="32" s="1"/>
  <c r="H101" i="32"/>
  <c r="H103" i="32" l="1"/>
  <c r="D14" i="32" l="1"/>
  <c r="F111" i="32"/>
  <c r="H114" i="32" s="1"/>
  <c r="F13" i="32"/>
  <c r="F11" i="32"/>
  <c r="F12" i="32"/>
  <c r="F9" i="32"/>
  <c r="F10" i="32"/>
  <c r="F15" i="32"/>
  <c r="D11" i="32"/>
  <c r="D13" i="32"/>
  <c r="D12" i="32"/>
  <c r="D10" i="32"/>
  <c r="D9" i="32"/>
  <c r="D17" i="32" l="1"/>
  <c r="F17" i="32"/>
  <c r="G111" i="32"/>
  <c r="H112" i="32" s="1"/>
  <c r="G16" i="32" l="1"/>
  <c r="G17" i="32" s="1"/>
  <c r="H16" i="32" l="1"/>
  <c r="H12" i="32"/>
  <c r="H13" i="32"/>
  <c r="H10" i="32"/>
  <c r="H9" i="32"/>
  <c r="H11" i="32"/>
  <c r="H17" i="32" l="1"/>
</calcChain>
</file>

<file path=xl/comments1.xml><?xml version="1.0" encoding="utf-8"?>
<comments xmlns="http://schemas.openxmlformats.org/spreadsheetml/2006/main">
  <authors>
    <author>User</author>
    <author>Clauber Bridi</author>
    <author>Win 11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Informar o nº do 
processo.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</rPr>
          <t>Informar o nº da licitação.</t>
        </r>
      </text>
    </comment>
    <comment ref="G3" authorId="0" shapeId="0">
      <text>
        <r>
          <rPr>
            <b/>
            <sz val="9"/>
            <color indexed="81"/>
            <rFont val="Segoe UI"/>
            <family val="2"/>
          </rPr>
          <t>Informar a data da licitação.</t>
        </r>
      </text>
    </comment>
    <comment ref="H21" authorId="0" shapeId="0">
      <text>
        <r>
          <rPr>
            <b/>
            <sz val="9"/>
            <color indexed="81"/>
            <rFont val="Segoe UI"/>
            <family val="2"/>
          </rPr>
          <t>Adotado o Piso da categoria, Cargos de Provimento Efetivo - lei municipal 34/97, alteração coeficientes padrão  1 e 2 - Lei 1411/23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Informar a quantidade de salários mínimos que compõem a base de cálculo da insalubridade.</t>
        </r>
      </text>
    </comment>
    <comment ref="E31" authorId="0" shapeId="0">
      <text>
        <r>
          <rPr>
            <b/>
            <sz val="9"/>
            <color indexed="81"/>
            <rFont val="Segoe UI"/>
            <family val="2"/>
          </rPr>
          <t>Informar o percentual de insalubridade para esse serviço.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>Percentual buscado automaticamente no plano "Enc. Soc. - LR-LP e SN", no qual cada empresa poderá, caso haja interesse ou necessidade, adequar os percentuais à sua realidade.</t>
        </r>
      </text>
    </comment>
    <comment ref="E41" authorId="0" shapeId="0">
      <text>
        <r>
          <rPr>
            <b/>
            <sz val="9"/>
            <color indexed="81"/>
            <rFont val="Segoe UI"/>
            <family val="2"/>
          </rPr>
          <t>Informar a quantidade de salários mínimos que compõem a base de cálculo da insalubridade.</t>
        </r>
      </text>
    </comment>
    <comment ref="E42" authorId="0" shapeId="0">
      <text>
        <r>
          <rPr>
            <b/>
            <sz val="9"/>
            <color indexed="81"/>
            <rFont val="Segoe UI"/>
            <family val="2"/>
          </rPr>
          <t>Informar o percentual de insalubridade para esse serviço.</t>
        </r>
      </text>
    </comment>
    <comment ref="E44" authorId="1" shapeId="0">
      <text>
        <r>
          <rPr>
            <sz val="9"/>
            <color indexed="81"/>
            <rFont val="Tahoma"/>
            <family val="2"/>
          </rPr>
          <t>Percentual buscado automaticamente no plano "Enc. Soc. -SN", no qual cada empresa poderá, caso haja interesse ou necessidade, adequar os percentuais à sua realidade.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</rPr>
          <t>Número de dias trabalhados por mês.</t>
        </r>
      </text>
    </comment>
    <comment ref="F51" authorId="1" shapeId="0">
      <text>
        <r>
          <rPr>
            <sz val="9"/>
            <color indexed="81"/>
            <rFont val="Tahoma"/>
            <family val="2"/>
          </rPr>
          <t>Informado o valor unitário diário do almoço</t>
        </r>
      </text>
    </comment>
    <comment ref="E56" authorId="2" shapeId="0">
      <text>
        <r>
          <rPr>
            <sz val="9"/>
            <color indexed="81"/>
            <rFont val="Segoe UI"/>
            <family val="2"/>
          </rPr>
          <t xml:space="preserve">Distancia apropriado por viagem diaria
150 km x 2 (ida/volta)
</t>
        </r>
      </text>
    </comment>
    <comment ref="F56" authorId="1" shapeId="0">
      <text>
        <r>
          <rPr>
            <sz val="9"/>
            <color indexed="81"/>
            <rFont val="Tahoma"/>
            <family val="2"/>
          </rPr>
          <t xml:space="preserve">Informado o valor unitário do km
</t>
        </r>
      </text>
    </comment>
    <comment ref="E57" authorId="0" shapeId="0">
      <text>
        <r>
          <rPr>
            <b/>
            <sz val="9"/>
            <color indexed="81"/>
            <rFont val="Segoe UI"/>
            <family val="2"/>
          </rPr>
          <t>Número de dias trabalhados por mês.</t>
        </r>
      </text>
    </comment>
    <comment ref="F65" authorId="1" shapeId="0">
      <text>
        <r>
          <rPr>
            <sz val="9"/>
            <color indexed="81"/>
            <rFont val="Tahoma"/>
            <family val="2"/>
          </rPr>
          <t>Informar o valor unitário de aquisição deste material.</t>
        </r>
      </text>
    </comment>
    <comment ref="F66" authorId="1" shapeId="0">
      <text>
        <r>
          <rPr>
            <sz val="9"/>
            <color indexed="81"/>
            <rFont val="Tahoma"/>
            <family val="2"/>
          </rPr>
          <t xml:space="preserve">Informar o valor unitário de aquisição deste material.
</t>
        </r>
      </text>
    </comment>
    <comment ref="F67" authorId="1" shapeId="0">
      <text>
        <r>
          <rPr>
            <sz val="9"/>
            <color indexed="81"/>
            <rFont val="Tahoma"/>
            <family val="2"/>
          </rPr>
          <t xml:space="preserve">Informar uma verba anual para aquisição deste material.
</t>
        </r>
      </text>
    </comment>
    <comment ref="E7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E8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E98" authorId="1" shapeId="0">
      <text>
        <r>
          <rPr>
            <sz val="9"/>
            <color indexed="81"/>
            <rFont val="Tahoma"/>
            <family val="2"/>
          </rPr>
          <t>Percentual buscado automaticamente no plano "BDI", no qual cada empresa poderá, caso haja interesse ou necessidade, adequar os percentuais.</t>
        </r>
      </text>
    </comment>
    <comment ref="A108" authorId="0" shapeId="0">
      <text>
        <r>
          <rPr>
            <b/>
            <sz val="9"/>
            <color indexed="81"/>
            <rFont val="Segoe UI"/>
            <family val="2"/>
          </rPr>
          <t>Com base no faturamento Bruto dos últimos 12 meses, informar a faixa de faturamento bruto , conforme Anexo III do Simples Nacional.</t>
        </r>
      </text>
    </comment>
    <comment ref="E111" authorId="1" shapeId="0">
      <text>
        <r>
          <rPr>
            <sz val="9"/>
            <color indexed="81"/>
            <rFont val="Tahoma"/>
            <family val="2"/>
          </rPr>
          <t xml:space="preserve">Quando RBA12 for até R$ 180.000,00 a aliquota é de 6,00%, conforme Anexo III do Simples Nacional.
Para valores superiores a R$ 180.000,00 aplicar a fórmula: 
(RBA12 x ALIQ) – PD / RBA12.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4" authorId="0" shapeId="0">
      <text>
        <r>
          <rPr>
            <b/>
            <sz val="9"/>
            <color indexed="81"/>
            <rFont val="Segoe UI"/>
            <family val="2"/>
          </rPr>
          <t>Preencher os campos que assim o requeiram, com os percentuais legais, conforme seu regime de tributação e os demais com a incidência que ocorre na sua empresa.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Preencher os campos que assim o requeiram, com os percentuais legais, conforme seu regime de tributação e os demais com a incidência que ocorre na sua empresa.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Informar o somatório percentual  do PIS e da COFINS, conforme seu regime de tributação: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Informar o somatório percentual  do PIS e da COFINS, conforme seu regime de tributação: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Informar o % de Administração Central.
É apurado dividindo-se o valor médio das despesas mensais com administração central, pelo faturamento médio mensal.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<sst xmlns="http://schemas.openxmlformats.org/spreadsheetml/2006/main" count="261" uniqueCount="161">
  <si>
    <t>%</t>
  </si>
  <si>
    <t>Soma</t>
  </si>
  <si>
    <t>Encargos Sociais</t>
  </si>
  <si>
    <t>Total do Efetivo</t>
  </si>
  <si>
    <t>homem</t>
  </si>
  <si>
    <t>mês</t>
  </si>
  <si>
    <t>unidade</t>
  </si>
  <si>
    <t>Quantidade</t>
  </si>
  <si>
    <t>INSS</t>
  </si>
  <si>
    <t>FGTS</t>
  </si>
  <si>
    <t>1. Mão-de-obra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</si>
  <si>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</si>
  <si>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</si>
  <si>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</si>
  <si>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</si>
  <si>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Administração Central</t>
  </si>
  <si>
    <t>AC</t>
  </si>
  <si>
    <t>Seguros/Riscos/Garantias</t>
  </si>
  <si>
    <t>SRG</t>
  </si>
  <si>
    <t>Lucro</t>
  </si>
  <si>
    <t>L</t>
  </si>
  <si>
    <t>T</t>
  </si>
  <si>
    <t>Tributos - PIS/COFINS</t>
  </si>
  <si>
    <t>Fórmula para o cálculo do BDI:</t>
  </si>
  <si>
    <t>Resultado do cálculo do BDI:</t>
  </si>
  <si>
    <t>Código</t>
  </si>
  <si>
    <t>Descrição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</si>
  <si>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</si>
  <si>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</si>
  <si>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</si>
  <si>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</si>
  <si>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</si>
  <si>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</si>
  <si>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</si>
  <si>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</si>
  <si>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</si>
  <si>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</si>
  <si>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</si>
  <si>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</si>
  <si>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</si>
  <si>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</si>
  <si>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</si>
  <si>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</si>
  <si>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</si>
  <si>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</si>
  <si>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</si>
  <si>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</si>
  <si>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</si>
  <si>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</si>
  <si>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</si>
  <si>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</si>
  <si>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Auxilio acidente de trabalho</t>
  </si>
  <si>
    <t>B</t>
  </si>
  <si>
    <t>SOMA GRUPO B</t>
  </si>
  <si>
    <t>C1</t>
  </si>
  <si>
    <t>Depósito rescisão sem justa causa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</si>
  <si>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</si>
  <si>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</si>
  <si>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</si>
  <si>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</si>
  <si>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</si>
  <si>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</si>
  <si>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</si>
  <si>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</si>
  <si>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Descrição do Item</t>
  </si>
  <si>
    <t>C2</t>
  </si>
  <si>
    <t>B3</t>
  </si>
  <si>
    <t>Custo unitário</t>
  </si>
  <si>
    <t>Nº do processo:</t>
  </si>
  <si>
    <t>Férias (com adicional de férias)</t>
  </si>
  <si>
    <t>13º Salário</t>
  </si>
  <si>
    <t>Previdenciários s/Férias e 13º</t>
  </si>
  <si>
    <t>Custo Mensal com Mão-de-obra (R$/mês) - LUCRO REAL E PRESUMIDO</t>
  </si>
  <si>
    <t>Custo Mensal com Mão-de-obra (R$/mês) - SIMPLES NACIONAL</t>
  </si>
  <si>
    <t>B.D.I. PARA EMPRESAS DO SIMPLES NACIONAL</t>
  </si>
  <si>
    <t>Valor %</t>
  </si>
  <si>
    <t>Total</t>
  </si>
  <si>
    <t>B.D.I. PARA EMPRESAS DO LUCRO PRESUMIDO</t>
  </si>
  <si>
    <t>B.D.I. PARA EMPRESAS DO LUCRO REAL</t>
  </si>
  <si>
    <t>LUCRO REAL</t>
  </si>
  <si>
    <t>LUCRO PRESUMIDO</t>
  </si>
  <si>
    <t>Custo
(R$/mês)</t>
  </si>
  <si>
    <t>AV %</t>
  </si>
  <si>
    <t>SIMPLES NAC.</t>
  </si>
  <si>
    <t>Fórmula para o cálculo do BDI - Sem impostos</t>
  </si>
  <si>
    <t>Resultado cálculo do BDI - Sem impostos</t>
  </si>
  <si>
    <t>Receita Bruta Total em 12 (doze) meses</t>
  </si>
  <si>
    <t>Base = SN1</t>
  </si>
  <si>
    <t>Enquadramento no Anexo III da lei do Simples Nacional</t>
  </si>
  <si>
    <t>Formas de Tributação</t>
  </si>
  <si>
    <t>Composição BDI - Benefícios e Desp. Indiretas</t>
  </si>
  <si>
    <t>Tributos</t>
  </si>
  <si>
    <t>CUSTO TOTAL MENSAL C/CUSTOS E DESPESAS OPERACIONAIS - LUCRO REAL E PRESUMIDO (R$/mês)</t>
  </si>
  <si>
    <t>CUSTO TOTAL MENSAL C/CUSTOS E DESPESAS OPERACIONAIS - SIMPLES NACIONAL (R$/mês)</t>
  </si>
  <si>
    <t>Km</t>
  </si>
  <si>
    <t>R$ / mês</t>
  </si>
  <si>
    <t>4.1. Benefícios e despesas indiretas</t>
  </si>
  <si>
    <t>{[(1+AC+SRG) x (1+L)] / (1-T)} -1</t>
  </si>
  <si>
    <t>{[(1+AC+SRG) x (1+L)]} -1</t>
  </si>
  <si>
    <t>Composição do BDI - Benefícios e Desp. Ind. - Sem Impostos</t>
  </si>
  <si>
    <t xml:space="preserve">Composição dos Encargos Sociais </t>
  </si>
  <si>
    <t>Empresas Lucro Real e Lucro Presumido</t>
  </si>
  <si>
    <t>PLANILHA DE COMPOSIÇÃO DE CUSTOS E FORMAÇÃO DE PREÇO</t>
  </si>
  <si>
    <t>PREÇO TOTAL MÊS (R$/Mês)</t>
  </si>
  <si>
    <t>Empresas do Simples Nacional</t>
  </si>
  <si>
    <t>GRUPO A - Identificação</t>
  </si>
  <si>
    <t>GRUPO B - Orçamento Sintético</t>
  </si>
  <si>
    <t>C1- Mão-de-obra</t>
  </si>
  <si>
    <t>CÁLCULOS (itenização numérica)</t>
  </si>
  <si>
    <t>Item</t>
  </si>
  <si>
    <t>Data:</t>
  </si>
  <si>
    <t>GRUPO C - Informações sobre</t>
  </si>
  <si>
    <t/>
  </si>
  <si>
    <t>Provisão Multas FGTS (40% s/FGTS)</t>
  </si>
  <si>
    <t>Sigla</t>
  </si>
  <si>
    <t>Municipal
(%)</t>
  </si>
  <si>
    <t>Nº Licitação:</t>
  </si>
  <si>
    <t>Reincidência de FGTS sobre aviso prévio trabalhado</t>
  </si>
  <si>
    <t>Aviso prévio trabalhado</t>
  </si>
  <si>
    <t>Salario mínimo nacional</t>
  </si>
  <si>
    <t xml:space="preserve">Total de mão-de-obra </t>
  </si>
  <si>
    <t>Remuneração piso municipal</t>
  </si>
  <si>
    <t>Sario minimo nacional</t>
  </si>
  <si>
    <t>Adicional de insalubridade</t>
  </si>
  <si>
    <t>Total por profissional</t>
  </si>
  <si>
    <t>Salario minimo nacional</t>
  </si>
  <si>
    <t>1.2. Vale-refeição (diário)</t>
  </si>
  <si>
    <t>1.3. Deslocamento</t>
  </si>
  <si>
    <t>Distância do deslocamento diario</t>
  </si>
  <si>
    <t>Dias trabalhos no mês</t>
  </si>
  <si>
    <t>Custo mensal</t>
  </si>
  <si>
    <t>2. UNIFORMES / EPIs</t>
  </si>
  <si>
    <t>Qtde. Anual</t>
  </si>
  <si>
    <t>Jaleco branco</t>
  </si>
  <si>
    <t>Unid / Ano</t>
  </si>
  <si>
    <t>Crachá de identificação</t>
  </si>
  <si>
    <t>EPIs</t>
  </si>
  <si>
    <t>Verba</t>
  </si>
  <si>
    <t>Custo Mensal com Uniformes / Epis  (R$/mês)</t>
  </si>
  <si>
    <t>Ate R$ 180.000,00</t>
  </si>
  <si>
    <t>3. Benefícios e Desp. Ind. - BDI - LUCRO REAL</t>
  </si>
  <si>
    <t>3.1. Benefícios e despesas indiretas</t>
  </si>
  <si>
    <t>3.2. CUSTO MENSAL COM BDI (R$/mês) - LUCRO REAL</t>
  </si>
  <si>
    <t>3.3. PREÇO MENSAL TOTAL (R$/mês)  - LUCRO REAL  =  "A"</t>
  </si>
  <si>
    <t>4. Benefícios e Desp. Ind. - BDI - LUCRO PRESUMIDO</t>
  </si>
  <si>
    <t>4.2. CUSTO MENSAL COM BDI (R$/mês) - LUCRO PRESUMIDO</t>
  </si>
  <si>
    <t>4.3. PREÇO MENSAL TOTAL (R$/mês)  - LUCRO PRESUMIDO  =  "AA"</t>
  </si>
  <si>
    <t>5. Benef. Desp. Ind. + Impostos - SIMPLES NACIONAL</t>
  </si>
  <si>
    <t>5.1. Benefícios e despesas indiretas (sem impostos)</t>
  </si>
  <si>
    <t>5.2.CUSTO MENSAL COM BDI - Sem Impostos (R$/mês) - SIMPLES NACIONAL</t>
  </si>
  <si>
    <t>5.3. CUSTO MENSAL TOTAL - Sem Imposots (R$/mês)  - SIMPLES NACIONAL  =  "SN1"</t>
  </si>
  <si>
    <t>5.4. Impostos alíquota única</t>
  </si>
  <si>
    <t>5.5. PREÇO MENSAL TOTAL (R$/mês)  - SIMPLES NACIONAL  =  "SN2"</t>
  </si>
  <si>
    <t xml:space="preserve">Tributos - (ISS p/Municipal) </t>
  </si>
  <si>
    <t>Tributos - (ISS p/Municipal)</t>
  </si>
  <si>
    <t>Serviço:                      Prestação Serviço de Atendimento Médico Pediatra</t>
  </si>
  <si>
    <t>1.1. Médico - Pediatra - EMPRESA LUCRO REAL E PRESUMIDO</t>
  </si>
  <si>
    <t>Médico - Pediatra - 8 horas semanal</t>
  </si>
  <si>
    <t>1.1. Médico - Pediatra</t>
  </si>
  <si>
    <t>1.1.1- Médico - Pediatra - EMPRESA SIMPLES NACIONAL</t>
  </si>
  <si>
    <t>Médico - Pediatra (Almoço)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</si>
</sst>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&quot;R$ &quot;#,##0.00"/>
    <numFmt numFmtId="168" formatCode="_(* #,##0.0000_);_(* \(#,##0.00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6" xfId="3" applyFont="1" applyBorder="1" applyAlignment="1">
      <alignment vertical="center"/>
    </xf>
    <xf numFmtId="165" fontId="5" fillId="0" borderId="7" xfId="3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5" fontId="8" fillId="0" borderId="6" xfId="3" applyFont="1" applyBorder="1" applyAlignment="1">
      <alignment vertical="center"/>
    </xf>
    <xf numFmtId="165" fontId="8" fillId="0" borderId="7" xfId="3" applyFont="1" applyBorder="1" applyAlignment="1">
      <alignment vertical="center"/>
    </xf>
    <xf numFmtId="165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3" applyFont="1" applyBorder="1" applyAlignment="1">
      <alignment vertical="center"/>
    </xf>
    <xf numFmtId="165" fontId="5" fillId="0" borderId="10" xfId="3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10" fontId="0" fillId="0" borderId="13" xfId="2" applyNumberFormat="1" applyFont="1" applyBorder="1" applyAlignment="1">
      <alignment vertical="center"/>
    </xf>
    <xf numFmtId="165" fontId="8" fillId="0" borderId="0" xfId="3" applyFont="1" applyBorder="1" applyAlignment="1">
      <alignment vertical="center"/>
    </xf>
    <xf numFmtId="165" fontId="8" fillId="0" borderId="8" xfId="3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" fontId="5" fillId="0" borderId="29" xfId="3" applyNumberFormat="1" applyFont="1" applyBorder="1" applyAlignment="1">
      <alignment horizontal="center" vertical="center"/>
    </xf>
    <xf numFmtId="165" fontId="8" fillId="0" borderId="1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 vertical="center"/>
    </xf>
    <xf numFmtId="10" fontId="5" fillId="0" borderId="13" xfId="2" applyNumberFormat="1" applyFont="1" applyBorder="1" applyAlignment="1">
      <alignment vertical="center"/>
    </xf>
    <xf numFmtId="165" fontId="8" fillId="0" borderId="33" xfId="3" applyFont="1" applyBorder="1" applyAlignment="1">
      <alignment vertical="center"/>
    </xf>
    <xf numFmtId="165" fontId="8" fillId="3" borderId="1" xfId="3" applyFont="1" applyFill="1" applyBorder="1" applyAlignment="1">
      <alignment horizontal="center" vertical="center"/>
    </xf>
    <xf numFmtId="0" fontId="7" fillId="0" borderId="0" xfId="0" applyFont="1"/>
    <xf numFmtId="0" fontId="16" fillId="0" borderId="0" xfId="0" applyFont="1" applyFill="1" applyAlignment="1">
      <alignment vertical="center"/>
    </xf>
    <xf numFmtId="0" fontId="8" fillId="0" borderId="0" xfId="0" applyFont="1" applyBorder="1"/>
    <xf numFmtId="0" fontId="17" fillId="0" borderId="2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10" fontId="18" fillId="0" borderId="18" xfId="0" applyNumberFormat="1" applyFont="1" applyBorder="1" applyAlignment="1">
      <alignment horizontal="right" vertical="center"/>
    </xf>
    <xf numFmtId="0" fontId="17" fillId="2" borderId="2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0" fontId="18" fillId="2" borderId="18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10" fontId="8" fillId="0" borderId="0" xfId="0" applyNumberFormat="1" applyFont="1"/>
    <xf numFmtId="10" fontId="8" fillId="0" borderId="0" xfId="0" applyNumberFormat="1" applyFont="1" applyBorder="1"/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10" fontId="18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justify" vertical="center"/>
    </xf>
    <xf numFmtId="0" fontId="21" fillId="0" borderId="0" xfId="0" applyFont="1" applyBorder="1"/>
    <xf numFmtId="0" fontId="17" fillId="0" borderId="0" xfId="0" applyFont="1" applyBorder="1" applyAlignment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10" fontId="9" fillId="2" borderId="7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1" fillId="0" borderId="0" xfId="4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1" fillId="0" borderId="0" xfId="4" applyFont="1" applyFill="1"/>
    <xf numFmtId="165" fontId="8" fillId="3" borderId="1" xfId="3" applyNumberFormat="1" applyFont="1" applyFill="1" applyBorder="1" applyAlignment="1">
      <alignment horizontal="center" vertical="center"/>
    </xf>
    <xf numFmtId="167" fontId="5" fillId="0" borderId="21" xfId="0" applyNumberFormat="1" applyFont="1" applyBorder="1" applyAlignment="1">
      <alignment vertical="center"/>
    </xf>
    <xf numFmtId="167" fontId="0" fillId="0" borderId="21" xfId="0" applyNumberFormat="1" applyBorder="1" applyAlignment="1">
      <alignment vertical="center"/>
    </xf>
    <xf numFmtId="10" fontId="5" fillId="0" borderId="33" xfId="2" applyNumberFormat="1" applyFont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165" fontId="5" fillId="0" borderId="17" xfId="3" applyFont="1" applyBorder="1" applyAlignment="1">
      <alignment horizontal="center" vertical="center" wrapText="1"/>
    </xf>
    <xf numFmtId="10" fontId="5" fillId="6" borderId="13" xfId="2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167" fontId="5" fillId="6" borderId="21" xfId="0" applyNumberFormat="1" applyFont="1" applyFill="1" applyBorder="1" applyAlignment="1">
      <alignment vertical="center"/>
    </xf>
    <xf numFmtId="167" fontId="5" fillId="6" borderId="36" xfId="0" applyNumberFormat="1" applyFont="1" applyFill="1" applyBorder="1" applyAlignment="1">
      <alignment vertical="center"/>
    </xf>
    <xf numFmtId="10" fontId="5" fillId="6" borderId="33" xfId="2" applyNumberFormat="1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167" fontId="5" fillId="0" borderId="40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65" fontId="8" fillId="0" borderId="24" xfId="3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65" fontId="8" fillId="0" borderId="20" xfId="3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5" fontId="5" fillId="0" borderId="27" xfId="3" applyFont="1" applyBorder="1" applyAlignment="1">
      <alignment vertical="center"/>
    </xf>
    <xf numFmtId="164" fontId="5" fillId="5" borderId="5" xfId="0" applyNumberFormat="1" applyFont="1" applyFill="1" applyBorder="1" applyAlignment="1">
      <alignment vertical="center"/>
    </xf>
    <xf numFmtId="165" fontId="6" fillId="0" borderId="23" xfId="3" applyFont="1" applyFill="1" applyBorder="1" applyAlignment="1">
      <alignment horizontal="left" vertical="center"/>
    </xf>
    <xf numFmtId="165" fontId="5" fillId="0" borderId="32" xfId="3" applyFont="1" applyBorder="1" applyAlignment="1">
      <alignment horizontal="left" vertical="center"/>
    </xf>
    <xf numFmtId="165" fontId="8" fillId="0" borderId="25" xfId="3" applyFont="1" applyBorder="1" applyAlignment="1">
      <alignment vertical="center"/>
    </xf>
    <xf numFmtId="165" fontId="8" fillId="0" borderId="11" xfId="3" applyFont="1" applyBorder="1" applyAlignment="1">
      <alignment vertical="center"/>
    </xf>
    <xf numFmtId="165" fontId="8" fillId="0" borderId="43" xfId="3" applyFont="1" applyBorder="1" applyAlignment="1">
      <alignment vertical="center"/>
    </xf>
    <xf numFmtId="165" fontId="5" fillId="0" borderId="43" xfId="3" applyFont="1" applyBorder="1" applyAlignment="1">
      <alignment vertical="center"/>
    </xf>
    <xf numFmtId="165" fontId="5" fillId="0" borderId="33" xfId="3" applyFont="1" applyFill="1" applyBorder="1" applyAlignment="1">
      <alignment vertical="center"/>
    </xf>
    <xf numFmtId="165" fontId="5" fillId="0" borderId="43" xfId="3" applyFont="1" applyFill="1" applyBorder="1" applyAlignment="1">
      <alignment vertical="center"/>
    </xf>
    <xf numFmtId="165" fontId="5" fillId="0" borderId="33" xfId="3" applyFont="1" applyFill="1" applyBorder="1" applyAlignment="1">
      <alignment horizontal="center" vertical="center"/>
    </xf>
    <xf numFmtId="165" fontId="5" fillId="0" borderId="25" xfId="3" applyFont="1" applyFill="1" applyBorder="1" applyAlignment="1">
      <alignment horizontal="center" vertical="center"/>
    </xf>
    <xf numFmtId="165" fontId="6" fillId="0" borderId="25" xfId="3" applyFont="1" applyBorder="1" applyAlignment="1">
      <alignment vertical="center"/>
    </xf>
    <xf numFmtId="165" fontId="6" fillId="0" borderId="33" xfId="3" applyFont="1" applyBorder="1" applyAlignment="1">
      <alignment vertical="center"/>
    </xf>
    <xf numFmtId="165" fontId="5" fillId="0" borderId="7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4" fillId="0" borderId="2" xfId="3" applyFont="1" applyBorder="1" applyAlignment="1">
      <alignment horizontal="center" vertical="center"/>
    </xf>
    <xf numFmtId="165" fontId="4" fillId="0" borderId="33" xfId="3" applyFont="1" applyBorder="1" applyAlignment="1">
      <alignment vertical="center"/>
    </xf>
    <xf numFmtId="0" fontId="4" fillId="0" borderId="0" xfId="0" applyFont="1" applyAlignment="1">
      <alignment vertical="center"/>
    </xf>
    <xf numFmtId="165" fontId="5" fillId="0" borderId="29" xfId="3" applyFont="1" applyBorder="1" applyAlignment="1">
      <alignment horizontal="center" vertical="center"/>
    </xf>
    <xf numFmtId="165" fontId="8" fillId="0" borderId="44" xfId="3" applyFont="1" applyBorder="1" applyAlignment="1">
      <alignment vertical="center"/>
    </xf>
    <xf numFmtId="0" fontId="0" fillId="0" borderId="44" xfId="0" applyBorder="1" applyAlignment="1">
      <alignment vertical="center"/>
    </xf>
    <xf numFmtId="165" fontId="5" fillId="0" borderId="16" xfId="3" applyFont="1" applyBorder="1" applyAlignment="1">
      <alignment horizontal="center" vertical="center"/>
    </xf>
    <xf numFmtId="165" fontId="5" fillId="0" borderId="34" xfId="3" applyFont="1" applyBorder="1" applyAlignment="1">
      <alignment vertical="center"/>
    </xf>
    <xf numFmtId="165" fontId="8" fillId="0" borderId="2" xfId="3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5" fontId="4" fillId="0" borderId="1" xfId="3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7" fillId="0" borderId="48" xfId="4" applyFont="1" applyFill="1" applyBorder="1" applyAlignment="1"/>
    <xf numFmtId="0" fontId="7" fillId="0" borderId="50" xfId="4" applyFont="1" applyFill="1" applyBorder="1" applyAlignment="1"/>
    <xf numFmtId="0" fontId="7" fillId="0" borderId="50" xfId="4" applyFont="1" applyBorder="1" applyAlignment="1"/>
    <xf numFmtId="165" fontId="5" fillId="5" borderId="39" xfId="3" applyFont="1" applyFill="1" applyBorder="1" applyAlignment="1">
      <alignment vertical="center"/>
    </xf>
    <xf numFmtId="0" fontId="17" fillId="6" borderId="22" xfId="0" applyFont="1" applyFill="1" applyBorder="1" applyAlignment="1">
      <alignment horizontal="left" vertical="center"/>
    </xf>
    <xf numFmtId="0" fontId="18" fillId="6" borderId="30" xfId="0" applyFont="1" applyFill="1" applyBorder="1" applyAlignment="1">
      <alignment horizontal="left" vertical="center"/>
    </xf>
    <xf numFmtId="10" fontId="18" fillId="6" borderId="3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5" fontId="5" fillId="0" borderId="0" xfId="3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165" fontId="0" fillId="0" borderId="6" xfId="3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37" xfId="4" applyFont="1" applyFill="1" applyBorder="1" applyAlignment="1">
      <alignment horizontal="left" vertical="center"/>
    </xf>
    <xf numFmtId="0" fontId="9" fillId="0" borderId="38" xfId="4" applyFont="1" applyFill="1" applyBorder="1" applyAlignment="1">
      <alignment horizontal="center" vertical="center" wrapText="1"/>
    </xf>
    <xf numFmtId="0" fontId="7" fillId="0" borderId="57" xfId="4" applyFont="1" applyBorder="1" applyAlignment="1"/>
    <xf numFmtId="0" fontId="9" fillId="6" borderId="5" xfId="4" applyFont="1" applyFill="1" applyBorder="1" applyAlignment="1"/>
    <xf numFmtId="0" fontId="11" fillId="0" borderId="6" xfId="4" applyFont="1" applyBorder="1"/>
    <xf numFmtId="10" fontId="9" fillId="6" borderId="16" xfId="4" applyNumberFormat="1" applyFont="1" applyFill="1" applyBorder="1" applyAlignment="1">
      <alignment horizontal="right"/>
    </xf>
    <xf numFmtId="0" fontId="7" fillId="0" borderId="0" xfId="4" applyFont="1" applyFill="1" applyAlignment="1">
      <alignment horizontal="left"/>
    </xf>
    <xf numFmtId="165" fontId="6" fillId="6" borderId="5" xfId="3" applyFont="1" applyFill="1" applyBorder="1" applyAlignment="1">
      <alignment vertical="center"/>
    </xf>
    <xf numFmtId="165" fontId="6" fillId="6" borderId="6" xfId="3" applyFont="1" applyFill="1" applyBorder="1" applyAlignment="1">
      <alignment vertical="center"/>
    </xf>
    <xf numFmtId="165" fontId="6" fillId="6" borderId="7" xfId="3" applyFont="1" applyFill="1" applyBorder="1" applyAlignment="1">
      <alignment vertical="center"/>
    </xf>
    <xf numFmtId="0" fontId="12" fillId="6" borderId="15" xfId="0" applyFont="1" applyFill="1" applyBorder="1" applyAlignment="1">
      <alignment horizontal="center" vertical="center"/>
    </xf>
    <xf numFmtId="165" fontId="12" fillId="6" borderId="15" xfId="3" applyFont="1" applyFill="1" applyBorder="1" applyAlignment="1">
      <alignment horizontal="center" vertical="center"/>
    </xf>
    <xf numFmtId="165" fontId="12" fillId="6" borderId="11" xfId="3" applyFont="1" applyFill="1" applyBorder="1" applyAlignment="1">
      <alignment horizontal="center" vertical="center"/>
    </xf>
    <xf numFmtId="165" fontId="5" fillId="6" borderId="46" xfId="3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165" fontId="5" fillId="6" borderId="4" xfId="3" applyFont="1" applyFill="1" applyBorder="1" applyAlignment="1">
      <alignment vertical="center"/>
    </xf>
    <xf numFmtId="165" fontId="5" fillId="6" borderId="4" xfId="3" applyFont="1" applyFill="1" applyBorder="1" applyAlignment="1">
      <alignment horizontal="center" vertical="center"/>
    </xf>
    <xf numFmtId="165" fontId="5" fillId="6" borderId="39" xfId="3" applyFont="1" applyFill="1" applyBorder="1" applyAlignment="1">
      <alignment vertical="center"/>
    </xf>
    <xf numFmtId="165" fontId="5" fillId="6" borderId="39" xfId="3" applyFont="1" applyFill="1" applyBorder="1" applyAlignment="1">
      <alignment horizontal="center" vertical="center"/>
    </xf>
    <xf numFmtId="0" fontId="5" fillId="0" borderId="42" xfId="4" applyFont="1" applyBorder="1" applyAlignment="1">
      <alignment horizontal="right"/>
    </xf>
    <xf numFmtId="0" fontId="5" fillId="0" borderId="23" xfId="4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165" fontId="6" fillId="0" borderId="6" xfId="3" applyFont="1" applyFill="1" applyBorder="1" applyAlignment="1">
      <alignment vertical="center"/>
    </xf>
    <xf numFmtId="165" fontId="6" fillId="0" borderId="7" xfId="3" applyFont="1" applyFill="1" applyBorder="1" applyAlignment="1">
      <alignment vertical="center"/>
    </xf>
    <xf numFmtId="165" fontId="8" fillId="0" borderId="0" xfId="3" applyFont="1" applyFill="1" applyBorder="1" applyAlignment="1">
      <alignment horizontal="right" vertical="center"/>
    </xf>
    <xf numFmtId="165" fontId="4" fillId="0" borderId="0" xfId="3" applyFont="1" applyFill="1" applyBorder="1" applyAlignment="1">
      <alignment horizontal="right" vertical="center"/>
    </xf>
    <xf numFmtId="1" fontId="8" fillId="7" borderId="10" xfId="3" applyNumberFormat="1" applyFont="1" applyFill="1" applyBorder="1" applyAlignment="1">
      <alignment horizontal="center" vertical="center"/>
    </xf>
    <xf numFmtId="165" fontId="8" fillId="7" borderId="18" xfId="3" applyFont="1" applyFill="1" applyBorder="1" applyAlignment="1">
      <alignment horizontal="center" vertical="center"/>
    </xf>
    <xf numFmtId="1" fontId="8" fillId="7" borderId="38" xfId="3" applyNumberFormat="1" applyFont="1" applyFill="1" applyBorder="1" applyAlignment="1">
      <alignment horizontal="center" vertical="center"/>
    </xf>
    <xf numFmtId="165" fontId="4" fillId="7" borderId="2" xfId="3" applyFont="1" applyFill="1" applyBorder="1" applyAlignment="1">
      <alignment horizontal="center" vertical="center"/>
    </xf>
    <xf numFmtId="165" fontId="8" fillId="7" borderId="20" xfId="3" applyFont="1" applyFill="1" applyBorder="1" applyAlignment="1">
      <alignment horizontal="center" vertical="center"/>
    </xf>
    <xf numFmtId="165" fontId="6" fillId="0" borderId="6" xfId="3" quotePrefix="1" applyFont="1" applyFill="1" applyBorder="1" applyAlignment="1">
      <alignment vertical="center"/>
    </xf>
    <xf numFmtId="10" fontId="17" fillId="7" borderId="18" xfId="0" applyNumberFormat="1" applyFont="1" applyFill="1" applyBorder="1" applyAlignment="1">
      <alignment horizontal="right" vertical="center"/>
    </xf>
    <xf numFmtId="10" fontId="7" fillId="7" borderId="51" xfId="4" applyNumberFormat="1" applyFont="1" applyFill="1" applyBorder="1" applyAlignment="1">
      <alignment horizontal="right"/>
    </xf>
    <xf numFmtId="10" fontId="7" fillId="7" borderId="10" xfId="0" applyNumberFormat="1" applyFont="1" applyFill="1" applyBorder="1" applyAlignment="1">
      <alignment horizontal="center" vertical="center"/>
    </xf>
    <xf numFmtId="10" fontId="7" fillId="7" borderId="18" xfId="0" applyNumberFormat="1" applyFont="1" applyFill="1" applyBorder="1" applyAlignment="1">
      <alignment horizontal="center" vertical="center"/>
    </xf>
    <xf numFmtId="10" fontId="9" fillId="7" borderId="18" xfId="0" applyNumberFormat="1" applyFont="1" applyFill="1" applyBorder="1" applyAlignment="1">
      <alignment horizontal="center" vertical="center"/>
    </xf>
    <xf numFmtId="10" fontId="7" fillId="7" borderId="31" xfId="0" applyNumberFormat="1" applyFont="1" applyFill="1" applyBorder="1" applyAlignment="1">
      <alignment horizontal="center" vertical="center"/>
    </xf>
    <xf numFmtId="10" fontId="7" fillId="0" borderId="58" xfId="8" applyNumberFormat="1" applyFont="1" applyFill="1" applyBorder="1"/>
    <xf numFmtId="10" fontId="17" fillId="0" borderId="18" xfId="0" applyNumberFormat="1" applyFont="1" applyFill="1" applyBorder="1" applyAlignment="1">
      <alignment horizontal="right" vertical="center"/>
    </xf>
    <xf numFmtId="10" fontId="17" fillId="7" borderId="49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10" fontId="7" fillId="7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10" fontId="9" fillId="2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0" fontId="5" fillId="0" borderId="16" xfId="2" applyNumberFormat="1" applyFont="1" applyBorder="1" applyAlignment="1">
      <alignment vertical="center"/>
    </xf>
    <xf numFmtId="0" fontId="9" fillId="7" borderId="24" xfId="4" applyFont="1" applyFill="1" applyBorder="1" applyAlignment="1">
      <alignment horizontal="left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0" fillId="6" borderId="34" xfId="0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165" fontId="4" fillId="0" borderId="0" xfId="3" applyFont="1" applyBorder="1" applyAlignment="1">
      <alignment vertical="center"/>
    </xf>
    <xf numFmtId="165" fontId="4" fillId="0" borderId="2" xfId="3" applyFont="1" applyFill="1" applyBorder="1" applyAlignment="1">
      <alignment horizontal="center" vertical="center"/>
    </xf>
    <xf numFmtId="165" fontId="4" fillId="0" borderId="11" xfId="3" applyFont="1" applyBorder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165" fontId="4" fillId="0" borderId="43" xfId="3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0" fontId="4" fillId="7" borderId="1" xfId="2" applyNumberFormat="1" applyFont="1" applyFill="1" applyBorder="1" applyAlignment="1">
      <alignment horizontal="center" vertical="center"/>
    </xf>
    <xf numFmtId="165" fontId="4" fillId="0" borderId="1" xfId="3" applyFont="1" applyFill="1" applyBorder="1" applyAlignment="1">
      <alignment horizontal="center" vertical="center"/>
    </xf>
    <xf numFmtId="165" fontId="4" fillId="3" borderId="1" xfId="3" applyNumberFormat="1" applyFont="1" applyFill="1" applyBorder="1" applyAlignment="1">
      <alignment horizontal="center" vertical="center"/>
    </xf>
    <xf numFmtId="165" fontId="4" fillId="0" borderId="1" xfId="3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5" fontId="12" fillId="6" borderId="16" xfId="3" applyFont="1" applyFill="1" applyBorder="1" applyAlignment="1">
      <alignment horizontal="center" vertical="center"/>
    </xf>
    <xf numFmtId="166" fontId="4" fillId="7" borderId="1" xfId="3" applyNumberFormat="1" applyFont="1" applyFill="1" applyBorder="1" applyAlignment="1">
      <alignment vertical="center"/>
    </xf>
    <xf numFmtId="165" fontId="4" fillId="7" borderId="1" xfId="3" applyNumberFormat="1" applyFont="1" applyFill="1" applyBorder="1" applyAlignment="1">
      <alignment horizontal="center" vertical="center"/>
    </xf>
    <xf numFmtId="165" fontId="4" fillId="0" borderId="1" xfId="3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65" fontId="4" fillId="0" borderId="0" xfId="3" applyFont="1" applyBorder="1" applyAlignment="1">
      <alignment horizontal="right" vertical="center"/>
    </xf>
    <xf numFmtId="165" fontId="4" fillId="0" borderId="25" xfId="3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66" fontId="4" fillId="7" borderId="20" xfId="3" applyNumberFormat="1" applyFont="1" applyFill="1" applyBorder="1" applyAlignment="1">
      <alignment vertical="center"/>
    </xf>
    <xf numFmtId="165" fontId="4" fillId="0" borderId="1" xfId="3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3" applyFont="1" applyBorder="1" applyAlignment="1">
      <alignment horizontal="right" vertical="center"/>
    </xf>
    <xf numFmtId="165" fontId="4" fillId="0" borderId="13" xfId="3" applyFont="1" applyBorder="1" applyAlignment="1">
      <alignment horizontal="right" vertical="center"/>
    </xf>
    <xf numFmtId="4" fontId="4" fillId="7" borderId="1" xfId="3" applyNumberFormat="1" applyFont="1" applyFill="1" applyBorder="1" applyAlignment="1">
      <alignment horizontal="center" vertical="center"/>
    </xf>
    <xf numFmtId="165" fontId="4" fillId="0" borderId="11" xfId="3" applyFont="1" applyFill="1" applyBorder="1" applyAlignment="1">
      <alignment horizontal="center" vertical="center"/>
    </xf>
    <xf numFmtId="165" fontId="4" fillId="0" borderId="43" xfId="3" applyFont="1" applyFill="1" applyBorder="1" applyAlignment="1">
      <alignment horizontal="center" vertical="center"/>
    </xf>
    <xf numFmtId="165" fontId="5" fillId="6" borderId="4" xfId="3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6" fillId="0" borderId="24" xfId="3" applyFont="1" applyBorder="1" applyAlignment="1">
      <alignment vertical="center"/>
    </xf>
    <xf numFmtId="10" fontId="5" fillId="0" borderId="4" xfId="2" applyNumberFormat="1" applyFont="1" applyBorder="1" applyAlignment="1">
      <alignment vertical="center"/>
    </xf>
    <xf numFmtId="165" fontId="5" fillId="5" borderId="4" xfId="3" applyFont="1" applyFill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5" fillId="0" borderId="5" xfId="3" applyFont="1" applyFill="1" applyBorder="1" applyAlignment="1">
      <alignment vertical="center"/>
    </xf>
    <xf numFmtId="165" fontId="5" fillId="0" borderId="6" xfId="3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165" fontId="8" fillId="0" borderId="6" xfId="3" applyFont="1" applyFill="1" applyBorder="1" applyAlignment="1">
      <alignment vertical="center"/>
    </xf>
    <xf numFmtId="165" fontId="8" fillId="0" borderId="7" xfId="3" applyFont="1" applyFill="1" applyBorder="1" applyAlignment="1">
      <alignment vertical="center"/>
    </xf>
    <xf numFmtId="165" fontId="8" fillId="0" borderId="25" xfId="3" applyFont="1" applyFill="1" applyBorder="1" applyAlignment="1">
      <alignment vertical="center"/>
    </xf>
    <xf numFmtId="165" fontId="8" fillId="0" borderId="28" xfId="3" applyFont="1" applyFill="1" applyBorder="1" applyAlignment="1">
      <alignment vertical="center"/>
    </xf>
    <xf numFmtId="168" fontId="8" fillId="0" borderId="59" xfId="3" applyNumberFormat="1" applyFont="1" applyBorder="1" applyAlignment="1">
      <alignment vertical="center"/>
    </xf>
    <xf numFmtId="165" fontId="8" fillId="0" borderId="60" xfId="3" applyFont="1" applyBorder="1" applyAlignment="1">
      <alignment horizontal="center" vertical="center"/>
    </xf>
    <xf numFmtId="165" fontId="8" fillId="0" borderId="45" xfId="3" applyFont="1" applyBorder="1" applyAlignment="1">
      <alignment horizontal="center" vertical="center"/>
    </xf>
    <xf numFmtId="165" fontId="5" fillId="0" borderId="61" xfId="3" applyFont="1" applyBorder="1" applyAlignment="1">
      <alignment horizontal="center" vertical="center"/>
    </xf>
    <xf numFmtId="165" fontId="5" fillId="0" borderId="62" xfId="3" applyFont="1" applyBorder="1" applyAlignment="1">
      <alignment horizontal="center" vertical="center"/>
    </xf>
    <xf numFmtId="165" fontId="5" fillId="0" borderId="29" xfId="3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165" fontId="4" fillId="7" borderId="38" xfId="3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65" fontId="6" fillId="0" borderId="24" xfId="3" applyFont="1" applyFill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12" fillId="0" borderId="12" xfId="3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2" fillId="0" borderId="47" xfId="3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165" fontId="5" fillId="0" borderId="5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6" fillId="6" borderId="5" xfId="3" applyFont="1" applyFill="1" applyBorder="1" applyAlignment="1">
      <alignment horizontal="left" vertical="center"/>
    </xf>
    <xf numFmtId="165" fontId="6" fillId="6" borderId="6" xfId="3" applyFont="1" applyFill="1" applyBorder="1" applyAlignment="1">
      <alignment horizontal="left" vertical="center"/>
    </xf>
    <xf numFmtId="165" fontId="6" fillId="6" borderId="7" xfId="3" applyFont="1" applyFill="1" applyBorder="1" applyAlignment="1">
      <alignment horizontal="left" vertical="center"/>
    </xf>
    <xf numFmtId="165" fontId="6" fillId="8" borderId="5" xfId="3" applyFont="1" applyFill="1" applyBorder="1" applyAlignment="1">
      <alignment horizontal="left" vertical="center"/>
    </xf>
    <xf numFmtId="165" fontId="6" fillId="8" borderId="6" xfId="3" applyFont="1" applyFill="1" applyBorder="1" applyAlignment="1">
      <alignment horizontal="left" vertical="center"/>
    </xf>
    <xf numFmtId="165" fontId="6" fillId="8" borderId="7" xfId="3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3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5" fontId="4" fillId="0" borderId="17" xfId="3" applyFont="1" applyBorder="1" applyAlignment="1">
      <alignment horizontal="left" vertical="center"/>
    </xf>
    <xf numFmtId="165" fontId="4" fillId="0" borderId="12" xfId="3" applyFont="1" applyBorder="1" applyAlignment="1">
      <alignment horizontal="left" vertical="center"/>
    </xf>
    <xf numFmtId="165" fontId="5" fillId="0" borderId="47" xfId="3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3" fillId="0" borderId="5" xfId="4" applyFont="1" applyBorder="1" applyAlignment="1">
      <alignment horizontal="center" vertical="center" wrapText="1"/>
    </xf>
    <xf numFmtId="0" fontId="23" fillId="0" borderId="6" xfId="4" applyFont="1" applyBorder="1" applyAlignment="1">
      <alignment horizontal="center" vertical="center" wrapText="1"/>
    </xf>
    <xf numFmtId="0" fontId="23" fillId="0" borderId="7" xfId="4" applyFont="1" applyBorder="1" applyAlignment="1">
      <alignment horizontal="center" vertical="center" wrapText="1"/>
    </xf>
    <xf numFmtId="0" fontId="24" fillId="7" borderId="6" xfId="4" applyFont="1" applyFill="1" applyBorder="1" applyAlignment="1">
      <alignment horizontal="left" vertical="center"/>
    </xf>
    <xf numFmtId="0" fontId="24" fillId="7" borderId="34" xfId="4" applyFont="1" applyFill="1" applyBorder="1" applyAlignment="1">
      <alignment horizontal="left" vertical="center"/>
    </xf>
    <xf numFmtId="0" fontId="24" fillId="7" borderId="7" xfId="4" applyFont="1" applyFill="1" applyBorder="1" applyAlignment="1">
      <alignment horizontal="left" vertical="center"/>
    </xf>
    <xf numFmtId="165" fontId="5" fillId="0" borderId="5" xfId="3" applyFont="1" applyFill="1" applyBorder="1" applyAlignment="1">
      <alignment horizontal="center" vertical="center" wrapText="1"/>
    </xf>
    <xf numFmtId="165" fontId="5" fillId="0" borderId="7" xfId="3" applyFont="1" applyFill="1" applyBorder="1" applyAlignment="1">
      <alignment horizontal="center" vertical="center" wrapText="1"/>
    </xf>
    <xf numFmtId="165" fontId="5" fillId="0" borderId="12" xfId="3" applyFont="1" applyBorder="1" applyAlignment="1">
      <alignment horizontal="left" vertical="center"/>
    </xf>
    <xf numFmtId="165" fontId="5" fillId="0" borderId="17" xfId="3" applyFont="1" applyBorder="1" applyAlignment="1">
      <alignment horizontal="left" vertical="center"/>
    </xf>
    <xf numFmtId="165" fontId="5" fillId="0" borderId="35" xfId="3" applyFont="1" applyBorder="1" applyAlignment="1">
      <alignment horizontal="left" vertical="center"/>
    </xf>
    <xf numFmtId="165" fontId="11" fillId="0" borderId="12" xfId="3" applyFont="1" applyFill="1" applyBorder="1" applyAlignment="1">
      <alignment horizontal="left" vertical="center"/>
    </xf>
    <xf numFmtId="165" fontId="0" fillId="0" borderId="12" xfId="3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4" fontId="22" fillId="0" borderId="5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</cellXfs>
  <cellStyles count="14">
    <cellStyle name="Hiperlink" xfId="1" builtinId="8"/>
    <cellStyle name="Normal" xfId="0" builtinId="0"/>
    <cellStyle name="Normal 2" xfId="7"/>
    <cellStyle name="Normal 3" xfId="4"/>
    <cellStyle name="Normal 4" xfId="10"/>
    <cellStyle name="Normal 5" xfId="11"/>
    <cellStyle name="Porcentagem" xfId="2" builtinId="5"/>
    <cellStyle name="Porcentagem 2" xfId="8"/>
    <cellStyle name="Porcentagem 3" xfId="9"/>
    <cellStyle name="Porcentagem 4" xfId="13"/>
    <cellStyle name="Separador de milhares 3" xfId="5"/>
    <cellStyle name="Vírgula" xfId="3" builtinId="3"/>
    <cellStyle name="Vírgula 2" xfId="6"/>
    <cellStyle name="Vírgula 3" xfId="12"/>
  </cellStyles>
  <dxfs count="0"/>
  <tableStyles count="0" defaultTableStyle="TableStyleMedium2" defaultPivotStyle="PivotStyleLight16"/>
  <colors>
    <mruColors>
      <color rgb="FFF2F2F2"/>
      <color rgb="FFFFFF99"/>
      <color rgb="FFFF3399"/>
      <color rgb="FF66FFFF"/>
      <color rgb="FF00FF00"/>
      <color rgb="FFFF66FF"/>
      <color rgb="FFFF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%2011/Desktop/C/ILOIR/PREF%20MUN%20HERVEIRAS/SECRETARIA%20DA%20SAUDE/2024/medico%20-%20ginecologia%20e%20obstetricia/DOCUMENTOS%20ENVIADO/Planilha%20Medico%20Ginecologista%20e%20Obstetra%20-%20PM%20Herveiras%20-%20digitavel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- 01"/>
      <sheetName val="Enc. Soc. -SN"/>
      <sheetName val="BDI"/>
    </sheetNames>
    <sheetDataSet>
      <sheetData sheetId="0"/>
      <sheetData sheetId="1">
        <row r="10">
          <cell r="C10">
            <v>0.32817279999999999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73"/>
  <sheetViews>
    <sheetView tabSelected="1" topLeftCell="A4" zoomScale="110" zoomScaleNormal="110" zoomScaleSheetLayoutView="110" workbookViewId="0">
      <selection activeCell="A22" sqref="A22:B22"/>
    </sheetView>
  </sheetViews>
  <sheetFormatPr defaultColWidth="9.109375" defaultRowHeight="13.2" x14ac:dyDescent="0.25"/>
  <cols>
    <col min="1" max="1" width="17.88671875" style="4" customWidth="1"/>
    <col min="2" max="2" width="26.88671875" style="4" customWidth="1"/>
    <col min="3" max="3" width="13.6640625" style="4" bestFit="1" customWidth="1"/>
    <col min="4" max="4" width="12.88671875" style="4" bestFit="1" customWidth="1"/>
    <col min="5" max="5" width="14.6640625" style="5" customWidth="1"/>
    <col min="6" max="6" width="13.109375" style="5" bestFit="1" customWidth="1"/>
    <col min="7" max="7" width="13.5546875" style="5" bestFit="1" customWidth="1"/>
    <col min="8" max="8" width="13.44140625" style="5" customWidth="1"/>
    <col min="9" max="16384" width="9.109375" style="4"/>
  </cols>
  <sheetData>
    <row r="1" spans="1:8" s="75" customFormat="1" ht="23.25" customHeight="1" thickBot="1" x14ac:dyDescent="0.25">
      <c r="A1" s="324" t="s">
        <v>102</v>
      </c>
      <c r="B1" s="325"/>
      <c r="C1" s="325"/>
      <c r="D1" s="325"/>
      <c r="E1" s="325"/>
      <c r="F1" s="325"/>
      <c r="G1" s="325"/>
      <c r="H1" s="326"/>
    </row>
    <row r="2" spans="1:8" s="2" customFormat="1" ht="15.75" customHeight="1" thickBot="1" x14ac:dyDescent="0.3">
      <c r="A2" s="163" t="s">
        <v>105</v>
      </c>
      <c r="B2" s="164"/>
      <c r="C2" s="188" t="s">
        <v>112</v>
      </c>
      <c r="D2" s="179"/>
      <c r="E2" s="179"/>
      <c r="F2" s="179"/>
      <c r="G2" s="179"/>
      <c r="H2" s="180"/>
    </row>
    <row r="3" spans="1:8" s="75" customFormat="1" ht="23.25" customHeight="1" thickBot="1" x14ac:dyDescent="0.3">
      <c r="A3" s="177" t="s">
        <v>68</v>
      </c>
      <c r="B3" s="213"/>
      <c r="C3" s="176" t="s">
        <v>116</v>
      </c>
      <c r="D3" s="327"/>
      <c r="E3" s="328"/>
      <c r="F3" s="176" t="s">
        <v>110</v>
      </c>
      <c r="G3" s="327"/>
      <c r="H3" s="329"/>
    </row>
    <row r="4" spans="1:8" s="3" customFormat="1" ht="18" thickBot="1" x14ac:dyDescent="0.35">
      <c r="A4" s="300" t="s">
        <v>155</v>
      </c>
      <c r="B4" s="301"/>
      <c r="C4" s="301"/>
      <c r="D4" s="301"/>
      <c r="E4" s="301"/>
      <c r="F4" s="301"/>
      <c r="G4" s="301"/>
      <c r="H4" s="302"/>
    </row>
    <row r="5" spans="1:8" s="2" customFormat="1" ht="10.95" customHeight="1" thickBot="1" x14ac:dyDescent="0.3">
      <c r="A5" s="151"/>
      <c r="B5" s="152"/>
      <c r="C5" s="153"/>
      <c r="D5" s="153"/>
      <c r="E5" s="154"/>
      <c r="F5" s="154"/>
      <c r="G5" s="154"/>
      <c r="H5" s="155"/>
    </row>
    <row r="6" spans="1:8" s="2" customFormat="1" ht="15.75" customHeight="1" thickBot="1" x14ac:dyDescent="0.3">
      <c r="A6" s="163" t="s">
        <v>106</v>
      </c>
      <c r="B6" s="164"/>
      <c r="C6" s="164"/>
      <c r="D6" s="164"/>
      <c r="E6" s="164"/>
      <c r="F6" s="164"/>
      <c r="G6" s="164"/>
      <c r="H6" s="165"/>
    </row>
    <row r="7" spans="1:8" s="2" customFormat="1" ht="16.2" thickBot="1" x14ac:dyDescent="0.3">
      <c r="A7" s="110" t="s">
        <v>89</v>
      </c>
      <c r="B7" s="110"/>
      <c r="C7" s="330" t="s">
        <v>79</v>
      </c>
      <c r="D7" s="331"/>
      <c r="E7" s="330" t="s">
        <v>80</v>
      </c>
      <c r="F7" s="331"/>
      <c r="G7" s="330" t="s">
        <v>83</v>
      </c>
      <c r="H7" s="331"/>
    </row>
    <row r="8" spans="1:8" s="2" customFormat="1" ht="28.5" customHeight="1" x14ac:dyDescent="0.25">
      <c r="A8" s="333" t="s">
        <v>64</v>
      </c>
      <c r="B8" s="334"/>
      <c r="C8" s="90" t="s">
        <v>81</v>
      </c>
      <c r="D8" s="21" t="s">
        <v>82</v>
      </c>
      <c r="E8" s="90" t="s">
        <v>81</v>
      </c>
      <c r="F8" s="21" t="s">
        <v>82</v>
      </c>
      <c r="G8" s="90" t="s">
        <v>81</v>
      </c>
      <c r="H8" s="21" t="s">
        <v>82</v>
      </c>
    </row>
    <row r="9" spans="1:8" s="6" customFormat="1" ht="15.75" customHeight="1" x14ac:dyDescent="0.25">
      <c r="A9" s="332" t="str">
        <f>A26</f>
        <v>1. Mão-de-obra</v>
      </c>
      <c r="B9" s="291"/>
      <c r="C9" s="86">
        <f>H60</f>
        <v>10057.759039999999</v>
      </c>
      <c r="D9" s="35">
        <f t="shared" ref="D9:D14" si="0">IFERROR(C9/$C$17,0)</f>
        <v>0.77335921031860011</v>
      </c>
      <c r="E9" s="86">
        <f>H60</f>
        <v>10057.759039999999</v>
      </c>
      <c r="F9" s="35">
        <f>IFERROR(E9/$E$17,0)</f>
        <v>0.82244397754566068</v>
      </c>
      <c r="G9" s="86">
        <f>H61</f>
        <v>8392.4599999999991</v>
      </c>
      <c r="H9" s="35">
        <f>IFERROR(G9/$G$17,0)</f>
        <v>0.79055501747716961</v>
      </c>
    </row>
    <row r="10" spans="1:8" s="2" customFormat="1" ht="15.75" customHeight="1" x14ac:dyDescent="0.25">
      <c r="A10" s="335" t="s">
        <v>158</v>
      </c>
      <c r="B10" s="291"/>
      <c r="C10" s="87">
        <f>H36</f>
        <v>7517.759039999999</v>
      </c>
      <c r="D10" s="25">
        <f t="shared" si="0"/>
        <v>0.57805403484193207</v>
      </c>
      <c r="E10" s="87">
        <f t="shared" ref="E10:E13" si="1">C10</f>
        <v>7517.759039999999</v>
      </c>
      <c r="F10" s="25">
        <f>IFERROR(E10/$E$17,0)</f>
        <v>0.61474286891321739</v>
      </c>
      <c r="G10" s="87">
        <f>H47</f>
        <v>5852.4599999999991</v>
      </c>
      <c r="H10" s="25">
        <f>IFERROR(G10/$G$17,0)</f>
        <v>0.55129147086604358</v>
      </c>
    </row>
    <row r="11" spans="1:8" s="2" customFormat="1" ht="15.75" customHeight="1" x14ac:dyDescent="0.25">
      <c r="A11" s="336" t="str">
        <f>A49</f>
        <v>1.2. Vale-refeição (diário)</v>
      </c>
      <c r="B11" s="291"/>
      <c r="C11" s="87">
        <f>H52</f>
        <v>140</v>
      </c>
      <c r="D11" s="25">
        <f t="shared" si="0"/>
        <v>1.0764852191627374E-2</v>
      </c>
      <c r="E11" s="87">
        <f t="shared" si="1"/>
        <v>140</v>
      </c>
      <c r="F11" s="25">
        <f>IFERROR(E11/$E$17,0)</f>
        <v>1.1448092601788211E-2</v>
      </c>
      <c r="G11" s="87">
        <f t="shared" ref="G11:G13" si="2">E11</f>
        <v>140</v>
      </c>
      <c r="H11" s="25">
        <f>IFERROR(G11/$G$17,0)</f>
        <v>1.3187754537621122E-2</v>
      </c>
    </row>
    <row r="12" spans="1:8" s="2" customFormat="1" ht="15.75" customHeight="1" x14ac:dyDescent="0.25">
      <c r="A12" s="336" t="str">
        <f>A54</f>
        <v>1.3. Deslocamento</v>
      </c>
      <c r="B12" s="291"/>
      <c r="C12" s="87">
        <f>H58</f>
        <v>2400</v>
      </c>
      <c r="D12" s="25">
        <f t="shared" si="0"/>
        <v>0.18454032328504069</v>
      </c>
      <c r="E12" s="87">
        <f t="shared" si="1"/>
        <v>2400</v>
      </c>
      <c r="F12" s="25">
        <f>IFERROR(E12/$E$17,0)</f>
        <v>0.19625301603065504</v>
      </c>
      <c r="G12" s="87">
        <f t="shared" si="2"/>
        <v>2400</v>
      </c>
      <c r="H12" s="25">
        <f>IFERROR(G12/$G$17,0)</f>
        <v>0.22607579207350495</v>
      </c>
    </row>
    <row r="13" spans="1:8" s="6" customFormat="1" ht="15.75" customHeight="1" x14ac:dyDescent="0.25">
      <c r="A13" s="332" t="str">
        <f>A63</f>
        <v>2. UNIFORMES / EPIs</v>
      </c>
      <c r="B13" s="291"/>
      <c r="C13" s="86">
        <f>H70</f>
        <v>141.66666666666666</v>
      </c>
      <c r="D13" s="35">
        <f t="shared" si="0"/>
        <v>1.0893005193908652E-2</v>
      </c>
      <c r="E13" s="86">
        <f t="shared" si="1"/>
        <v>141.66666666666666</v>
      </c>
      <c r="F13" s="35">
        <f>IFERROR(E13/$E$17,0)</f>
        <v>1.1584379418476166E-2</v>
      </c>
      <c r="G13" s="86">
        <f t="shared" si="2"/>
        <v>141.66666666666666</v>
      </c>
      <c r="H13" s="35">
        <f>IFERROR(G13/$G$17,0)</f>
        <v>1.3344751615449945E-2</v>
      </c>
    </row>
    <row r="14" spans="1:8" s="6" customFormat="1" ht="15.75" customHeight="1" x14ac:dyDescent="0.25">
      <c r="A14" s="290" t="str">
        <f>A75</f>
        <v>3. Benefícios e Desp. Ind. - BDI - LUCRO REAL</v>
      </c>
      <c r="B14" s="291"/>
      <c r="C14" s="86">
        <f>+H81</f>
        <v>2805.8620119040002</v>
      </c>
      <c r="D14" s="35">
        <f t="shared" si="0"/>
        <v>0.21574778448749121</v>
      </c>
      <c r="E14" s="93"/>
      <c r="F14" s="89"/>
      <c r="G14" s="93"/>
      <c r="H14" s="92"/>
    </row>
    <row r="15" spans="1:8" s="6" customFormat="1" ht="15.75" customHeight="1" x14ac:dyDescent="0.25">
      <c r="A15" s="290" t="str">
        <f>A85</f>
        <v>4. Benefícios e Desp. Ind. - BDI - LUCRO PRESUMIDO</v>
      </c>
      <c r="B15" s="291"/>
      <c r="C15" s="95"/>
      <c r="D15" s="91"/>
      <c r="E15" s="86">
        <f>H91</f>
        <v>2029.6857156266665</v>
      </c>
      <c r="F15" s="35">
        <f>IFERROR(E15/$E$17,0)</f>
        <v>0.16597164303586323</v>
      </c>
      <c r="G15" s="93"/>
      <c r="H15" s="94"/>
    </row>
    <row r="16" spans="1:8" s="6" customFormat="1" ht="15.75" customHeight="1" thickBot="1" x14ac:dyDescent="0.3">
      <c r="A16" s="292" t="str">
        <f>A95</f>
        <v>5. Benef. Desp. Ind. + Impostos - SIMPLES NACIONAL</v>
      </c>
      <c r="B16" s="293"/>
      <c r="C16" s="96"/>
      <c r="D16" s="97"/>
      <c r="E16" s="98"/>
      <c r="F16" s="89"/>
      <c r="G16" s="99">
        <f>H99+H112</f>
        <v>2081.7821751773045</v>
      </c>
      <c r="H16" s="88">
        <f>IFERROR(G16/$G$17,0)</f>
        <v>0.19610023090738046</v>
      </c>
    </row>
    <row r="17" spans="1:8" s="2" customFormat="1" ht="15.75" customHeight="1" thickBot="1" x14ac:dyDescent="0.3">
      <c r="A17" s="294" t="s">
        <v>103</v>
      </c>
      <c r="B17" s="295"/>
      <c r="C17" s="109">
        <f>C9+C13++C14</f>
        <v>13005.287718570666</v>
      </c>
      <c r="D17" s="212">
        <f>D9+D13+D14</f>
        <v>1</v>
      </c>
      <c r="E17" s="109">
        <f>E9+E13+E15</f>
        <v>12229.111422293332</v>
      </c>
      <c r="F17" s="212">
        <f>F9+F13+F15</f>
        <v>1</v>
      </c>
      <c r="G17" s="109">
        <f>G9+G13+G16</f>
        <v>10615.90884184397</v>
      </c>
      <c r="H17" s="260">
        <f>H9+H13+H16</f>
        <v>1</v>
      </c>
    </row>
    <row r="18" spans="1:8" ht="15.75" customHeight="1" thickBot="1" x14ac:dyDescent="0.3">
      <c r="A18" s="307"/>
      <c r="B18" s="308"/>
      <c r="C18" s="308"/>
      <c r="D18" s="308"/>
      <c r="E18" s="308"/>
      <c r="F18" s="308"/>
      <c r="G18" s="308"/>
      <c r="H18" s="309"/>
    </row>
    <row r="19" spans="1:8" s="2" customFormat="1" ht="15.75" customHeight="1" thickBot="1" x14ac:dyDescent="0.3">
      <c r="A19" s="310" t="s">
        <v>111</v>
      </c>
      <c r="B19" s="311"/>
      <c r="C19" s="311"/>
      <c r="D19" s="311"/>
      <c r="E19" s="311"/>
      <c r="F19" s="311"/>
      <c r="G19" s="311"/>
      <c r="H19" s="312"/>
    </row>
    <row r="20" spans="1:8" s="2" customFormat="1" ht="15.75" customHeight="1" thickBot="1" x14ac:dyDescent="0.3">
      <c r="A20" s="294" t="s">
        <v>107</v>
      </c>
      <c r="B20" s="318"/>
      <c r="C20" s="214"/>
      <c r="D20" s="13"/>
      <c r="E20" s="13"/>
      <c r="F20" s="134"/>
      <c r="G20" s="133" t="s">
        <v>7</v>
      </c>
      <c r="H20" s="133" t="s">
        <v>95</v>
      </c>
    </row>
    <row r="21" spans="1:8" s="2" customFormat="1" ht="15.75" customHeight="1" x14ac:dyDescent="0.25">
      <c r="A21" s="319" t="s">
        <v>157</v>
      </c>
      <c r="B21" s="297"/>
      <c r="C21" s="218"/>
      <c r="D21" s="131"/>
      <c r="E21" s="131"/>
      <c r="F21" s="132"/>
      <c r="G21" s="183">
        <v>1</v>
      </c>
      <c r="H21" s="282">
        <v>4124</v>
      </c>
    </row>
    <row r="22" spans="1:8" s="2" customFormat="1" ht="15.75" customHeight="1" x14ac:dyDescent="0.25">
      <c r="A22" s="320" t="s">
        <v>119</v>
      </c>
      <c r="B22" s="289"/>
      <c r="C22" s="215"/>
      <c r="D22" s="27"/>
      <c r="E22" s="27"/>
      <c r="F22" s="27"/>
      <c r="G22" s="185">
        <v>1</v>
      </c>
      <c r="H22" s="184">
        <v>1412</v>
      </c>
    </row>
    <row r="23" spans="1:8" s="2" customFormat="1" ht="15.75" customHeight="1" thickBot="1" x14ac:dyDescent="0.3">
      <c r="A23" s="321" t="s">
        <v>120</v>
      </c>
      <c r="B23" s="322"/>
      <c r="C23" s="262"/>
      <c r="D23" s="28"/>
      <c r="E23" s="28"/>
      <c r="F23" s="29"/>
      <c r="G23" s="30">
        <v>1</v>
      </c>
      <c r="H23" s="130">
        <f>H21</f>
        <v>4124</v>
      </c>
    </row>
    <row r="24" spans="1:8" s="2" customFormat="1" ht="15.75" customHeight="1" thickBot="1" x14ac:dyDescent="0.3">
      <c r="A24" s="267"/>
      <c r="B24" s="268"/>
      <c r="C24" s="269"/>
      <c r="D24" s="270"/>
      <c r="E24" s="270"/>
      <c r="F24" s="270"/>
      <c r="G24" s="270"/>
      <c r="H24" s="271"/>
    </row>
    <row r="25" spans="1:8" s="2" customFormat="1" ht="15.75" customHeight="1" thickBot="1" x14ac:dyDescent="0.3">
      <c r="A25" s="313" t="s">
        <v>108</v>
      </c>
      <c r="B25" s="314"/>
      <c r="C25" s="314"/>
      <c r="D25" s="314"/>
      <c r="E25" s="314"/>
      <c r="F25" s="314"/>
      <c r="G25" s="314"/>
      <c r="H25" s="315"/>
    </row>
    <row r="26" spans="1:8" ht="15.75" customHeight="1" x14ac:dyDescent="0.25">
      <c r="A26" s="79" t="s">
        <v>10</v>
      </c>
      <c r="B26" s="19"/>
      <c r="C26" s="22"/>
      <c r="D26" s="22"/>
      <c r="E26" s="26"/>
      <c r="F26" s="26"/>
      <c r="G26" s="26"/>
      <c r="H26" s="272"/>
    </row>
    <row r="27" spans="1:8" ht="15.75" customHeight="1" thickBot="1" x14ac:dyDescent="0.3">
      <c r="A27" s="80" t="s">
        <v>156</v>
      </c>
      <c r="B27" s="147"/>
      <c r="C27" s="22"/>
      <c r="D27" s="22"/>
      <c r="E27" s="26"/>
      <c r="F27" s="26"/>
      <c r="G27" s="26"/>
      <c r="H27" s="273"/>
    </row>
    <row r="28" spans="1:8" ht="15.75" customHeight="1" thickBot="1" x14ac:dyDescent="0.3">
      <c r="A28" s="303" t="s">
        <v>11</v>
      </c>
      <c r="B28" s="316"/>
      <c r="C28" s="317"/>
      <c r="D28" s="166" t="s">
        <v>12</v>
      </c>
      <c r="E28" s="166" t="s">
        <v>7</v>
      </c>
      <c r="F28" s="167" t="s">
        <v>67</v>
      </c>
      <c r="G28" s="167" t="s">
        <v>13</v>
      </c>
      <c r="H28" s="168" t="s">
        <v>14</v>
      </c>
    </row>
    <row r="29" spans="1:8" ht="15.75" customHeight="1" x14ac:dyDescent="0.25">
      <c r="A29" s="296" t="s">
        <v>121</v>
      </c>
      <c r="B29" s="297"/>
      <c r="C29" s="217"/>
      <c r="D29" s="7" t="s">
        <v>5</v>
      </c>
      <c r="E29" s="7">
        <v>1</v>
      </c>
      <c r="F29" s="135">
        <f>H21</f>
        <v>4124</v>
      </c>
      <c r="G29" s="275">
        <f>E29*F29</f>
        <v>4124</v>
      </c>
      <c r="H29" s="113"/>
    </row>
    <row r="30" spans="1:8" ht="15.75" customHeight="1" x14ac:dyDescent="0.25">
      <c r="A30" s="222" t="s">
        <v>122</v>
      </c>
      <c r="B30" s="218"/>
      <c r="C30" s="218"/>
      <c r="D30" s="76" t="s">
        <v>5</v>
      </c>
      <c r="E30" s="226">
        <v>1</v>
      </c>
      <c r="F30" s="31">
        <f>H22</f>
        <v>1412</v>
      </c>
      <c r="G30" s="276"/>
      <c r="H30" s="114"/>
    </row>
    <row r="31" spans="1:8" ht="15.75" customHeight="1" x14ac:dyDescent="0.25">
      <c r="A31" s="222" t="s">
        <v>123</v>
      </c>
      <c r="B31" s="218"/>
      <c r="C31" s="218"/>
      <c r="D31" s="76" t="s">
        <v>5</v>
      </c>
      <c r="E31" s="229">
        <v>0.2</v>
      </c>
      <c r="F31" s="31"/>
      <c r="G31" s="276">
        <f>F30*E31</f>
        <v>282.40000000000003</v>
      </c>
      <c r="H31" s="114"/>
    </row>
    <row r="32" spans="1:8" ht="15.75" customHeight="1" x14ac:dyDescent="0.25">
      <c r="A32" s="286" t="s">
        <v>1</v>
      </c>
      <c r="B32" s="298"/>
      <c r="C32" s="264"/>
      <c r="D32" s="77"/>
      <c r="E32" s="77"/>
      <c r="F32" s="18"/>
      <c r="G32" s="277">
        <f>SUM(G29:G31)</f>
        <v>4406.3999999999996</v>
      </c>
      <c r="H32" s="114"/>
    </row>
    <row r="33" spans="1:8" ht="15.75" customHeight="1" x14ac:dyDescent="0.25">
      <c r="A33" s="306" t="s">
        <v>2</v>
      </c>
      <c r="B33" s="289"/>
      <c r="C33" s="216"/>
      <c r="D33" s="9" t="s">
        <v>0</v>
      </c>
      <c r="E33" s="85">
        <f>'Enc. Soc. - LR-LP e SN'!C$28*100</f>
        <v>70.61</v>
      </c>
      <c r="F33" s="10">
        <f>G32</f>
        <v>4406.3999999999996</v>
      </c>
      <c r="G33" s="276">
        <f>F33*E33/100</f>
        <v>3111.3590399999998</v>
      </c>
      <c r="H33" s="114"/>
    </row>
    <row r="34" spans="1:8" ht="15.75" customHeight="1" x14ac:dyDescent="0.25">
      <c r="A34" s="286" t="s">
        <v>124</v>
      </c>
      <c r="B34" s="289"/>
      <c r="C34" s="246"/>
      <c r="D34" s="77"/>
      <c r="E34" s="77"/>
      <c r="F34" s="18"/>
      <c r="G34" s="278">
        <f>G32+G33</f>
        <v>7517.759039999999</v>
      </c>
      <c r="H34" s="114"/>
    </row>
    <row r="35" spans="1:8" ht="15.75" customHeight="1" thickBot="1" x14ac:dyDescent="0.3">
      <c r="A35" s="306" t="s">
        <v>3</v>
      </c>
      <c r="B35" s="289"/>
      <c r="C35" s="216"/>
      <c r="D35" s="9" t="s">
        <v>4</v>
      </c>
      <c r="E35" s="136">
        <f>G22</f>
        <v>1</v>
      </c>
      <c r="F35" s="10">
        <f>G34</f>
        <v>7517.759039999999</v>
      </c>
      <c r="G35" s="276">
        <f>E35*F35</f>
        <v>7517.759039999999</v>
      </c>
      <c r="H35" s="279"/>
    </row>
    <row r="36" spans="1:8" ht="15.75" customHeight="1" thickBot="1" x14ac:dyDescent="0.3">
      <c r="A36" s="81"/>
      <c r="B36" s="123"/>
      <c r="C36" s="123"/>
      <c r="D36" s="22"/>
      <c r="E36" s="22"/>
      <c r="F36" s="181"/>
      <c r="G36" s="274"/>
      <c r="H36" s="169">
        <f>G35</f>
        <v>7517.759039999999</v>
      </c>
    </row>
    <row r="37" spans="1:8" ht="15.75" customHeight="1" x14ac:dyDescent="0.25">
      <c r="A37" s="81"/>
      <c r="B37" s="123"/>
      <c r="C37" s="123"/>
      <c r="D37" s="22"/>
      <c r="E37" s="22"/>
      <c r="F37" s="26"/>
      <c r="G37" s="26"/>
      <c r="H37" s="112"/>
    </row>
    <row r="38" spans="1:8" ht="15.75" customHeight="1" thickBot="1" x14ac:dyDescent="0.3">
      <c r="A38" s="80" t="s">
        <v>159</v>
      </c>
      <c r="B38" s="19"/>
      <c r="C38" s="19"/>
      <c r="D38" s="211"/>
      <c r="E38" s="211"/>
      <c r="F38" s="223"/>
      <c r="G38" s="223"/>
      <c r="H38" s="128"/>
    </row>
    <row r="39" spans="1:8" ht="15.75" customHeight="1" thickBot="1" x14ac:dyDescent="0.3">
      <c r="A39" s="303" t="s">
        <v>11</v>
      </c>
      <c r="B39" s="304"/>
      <c r="C39" s="220"/>
      <c r="D39" s="166" t="s">
        <v>12</v>
      </c>
      <c r="E39" s="166" t="s">
        <v>7</v>
      </c>
      <c r="F39" s="167" t="s">
        <v>67</v>
      </c>
      <c r="G39" s="167" t="s">
        <v>13</v>
      </c>
      <c r="H39" s="168" t="s">
        <v>14</v>
      </c>
    </row>
    <row r="40" spans="1:8" ht="15.75" customHeight="1" x14ac:dyDescent="0.25">
      <c r="A40" s="305" t="s">
        <v>121</v>
      </c>
      <c r="B40" s="297"/>
      <c r="C40" s="263"/>
      <c r="D40" s="126" t="s">
        <v>5</v>
      </c>
      <c r="E40" s="126">
        <v>1</v>
      </c>
      <c r="F40" s="224">
        <f>H21</f>
        <v>4124</v>
      </c>
      <c r="G40" s="127">
        <f>E40*F40</f>
        <v>4124</v>
      </c>
      <c r="H40" s="225"/>
    </row>
    <row r="41" spans="1:8" ht="15.75" customHeight="1" x14ac:dyDescent="0.25">
      <c r="A41" s="221" t="s">
        <v>125</v>
      </c>
      <c r="B41" s="221"/>
      <c r="C41" s="265"/>
      <c r="D41" s="126" t="s">
        <v>5</v>
      </c>
      <c r="E41" s="226">
        <v>1</v>
      </c>
      <c r="F41" s="224">
        <f>H22</f>
        <v>1412</v>
      </c>
      <c r="G41" s="127"/>
      <c r="H41" s="227"/>
    </row>
    <row r="42" spans="1:8" ht="15.75" customHeight="1" x14ac:dyDescent="0.25">
      <c r="A42" s="228" t="s">
        <v>123</v>
      </c>
      <c r="B42" s="221"/>
      <c r="C42" s="237"/>
      <c r="D42" s="76" t="s">
        <v>5</v>
      </c>
      <c r="E42" s="229">
        <v>0.2</v>
      </c>
      <c r="F42" s="230"/>
      <c r="G42" s="137">
        <f>(E41*F41)*E42</f>
        <v>282.40000000000003</v>
      </c>
      <c r="H42" s="227"/>
    </row>
    <row r="43" spans="1:8" ht="15.75" customHeight="1" x14ac:dyDescent="0.25">
      <c r="A43" s="299" t="s">
        <v>1</v>
      </c>
      <c r="B43" s="289"/>
      <c r="C43" s="246"/>
      <c r="D43" s="77"/>
      <c r="E43" s="77"/>
      <c r="F43" s="18"/>
      <c r="G43" s="33">
        <f>SUM(G40:G42)</f>
        <v>4406.3999999999996</v>
      </c>
      <c r="H43" s="115"/>
    </row>
    <row r="44" spans="1:8" ht="15.75" customHeight="1" x14ac:dyDescent="0.25">
      <c r="A44" s="288" t="s">
        <v>2</v>
      </c>
      <c r="B44" s="289"/>
      <c r="C44" s="216"/>
      <c r="D44" s="76" t="s">
        <v>0</v>
      </c>
      <c r="E44" s="231">
        <f>'[1]Enc. Soc. -SN'!C$10*100</f>
        <v>32.817279999999997</v>
      </c>
      <c r="F44" s="137">
        <f>G43</f>
        <v>4406.3999999999996</v>
      </c>
      <c r="G44" s="232">
        <f>ROUND(F44*E44/100,2)</f>
        <v>1446.06</v>
      </c>
      <c r="H44" s="128"/>
    </row>
    <row r="45" spans="1:8" ht="15.75" customHeight="1" x14ac:dyDescent="0.25">
      <c r="A45" s="286" t="s">
        <v>124</v>
      </c>
      <c r="B45" s="287"/>
      <c r="C45" s="266"/>
      <c r="D45" s="77"/>
      <c r="E45" s="77"/>
      <c r="F45" s="18"/>
      <c r="G45" s="34">
        <f>SUM(G44:G44)+G43</f>
        <v>5852.4599999999991</v>
      </c>
      <c r="H45" s="128"/>
    </row>
    <row r="46" spans="1:8" ht="15.75" customHeight="1" thickBot="1" x14ac:dyDescent="0.3">
      <c r="A46" s="288" t="s">
        <v>3</v>
      </c>
      <c r="B46" s="289"/>
      <c r="C46" s="216"/>
      <c r="D46" s="76" t="s">
        <v>4</v>
      </c>
      <c r="E46" s="233">
        <v>1</v>
      </c>
      <c r="F46" s="137">
        <f>G45</f>
        <v>5852.4599999999991</v>
      </c>
      <c r="G46" s="137">
        <f>E46*F46</f>
        <v>5852.4599999999991</v>
      </c>
      <c r="H46" s="128"/>
    </row>
    <row r="47" spans="1:8" ht="15.75" customHeight="1" thickBot="1" x14ac:dyDescent="0.3">
      <c r="A47" s="234"/>
      <c r="B47" s="235"/>
      <c r="C47" s="235"/>
      <c r="D47" s="211"/>
      <c r="E47" s="211"/>
      <c r="F47" s="182"/>
      <c r="G47" s="182"/>
      <c r="H47" s="257">
        <f>G46</f>
        <v>5852.4599999999991</v>
      </c>
    </row>
    <row r="48" spans="1:8" ht="15.75" customHeight="1" x14ac:dyDescent="0.25">
      <c r="A48" s="78"/>
      <c r="B48" s="22"/>
      <c r="C48" s="22"/>
      <c r="D48" s="22"/>
      <c r="E48" s="22"/>
      <c r="F48" s="26"/>
      <c r="G48" s="26"/>
      <c r="H48" s="112"/>
    </row>
    <row r="49" spans="1:8" ht="15.75" customHeight="1" thickBot="1" x14ac:dyDescent="0.3">
      <c r="A49" s="80" t="s">
        <v>126</v>
      </c>
      <c r="B49" s="147"/>
      <c r="C49" s="147"/>
      <c r="D49" s="211"/>
      <c r="E49" s="211"/>
      <c r="F49" s="223"/>
      <c r="G49" s="223"/>
      <c r="H49" s="116"/>
    </row>
    <row r="50" spans="1:8" ht="15.75" customHeight="1" thickBot="1" x14ac:dyDescent="0.3">
      <c r="A50" s="303" t="s">
        <v>11</v>
      </c>
      <c r="B50" s="316"/>
      <c r="C50" s="219"/>
      <c r="D50" s="166" t="s">
        <v>12</v>
      </c>
      <c r="E50" s="166" t="s">
        <v>7</v>
      </c>
      <c r="F50" s="167" t="s">
        <v>67</v>
      </c>
      <c r="G50" s="167" t="s">
        <v>13</v>
      </c>
      <c r="H50" s="238" t="s">
        <v>14</v>
      </c>
    </row>
    <row r="51" spans="1:8" ht="15.75" customHeight="1" thickBot="1" x14ac:dyDescent="0.3">
      <c r="A51" s="337" t="s">
        <v>160</v>
      </c>
      <c r="B51" s="289"/>
      <c r="C51" s="216"/>
      <c r="D51" s="76" t="s">
        <v>6</v>
      </c>
      <c r="E51" s="239">
        <v>4</v>
      </c>
      <c r="F51" s="240">
        <v>35</v>
      </c>
      <c r="G51" s="241">
        <f>E51*F51</f>
        <v>140</v>
      </c>
      <c r="H51" s="117"/>
    </row>
    <row r="52" spans="1:8" ht="15.75" customHeight="1" thickBot="1" x14ac:dyDescent="0.3">
      <c r="A52" s="242"/>
      <c r="B52" s="211"/>
      <c r="C52" s="211"/>
      <c r="D52" s="211"/>
      <c r="E52" s="211"/>
      <c r="F52" s="243"/>
      <c r="G52" s="243"/>
      <c r="H52" s="173">
        <f>G51</f>
        <v>140</v>
      </c>
    </row>
    <row r="53" spans="1:8" ht="15.75" customHeight="1" x14ac:dyDescent="0.25">
      <c r="A53" s="242"/>
      <c r="B53" s="211"/>
      <c r="C53" s="211"/>
      <c r="D53" s="211"/>
      <c r="E53" s="211"/>
      <c r="F53" s="223"/>
      <c r="G53" s="223"/>
      <c r="H53" s="244"/>
    </row>
    <row r="54" spans="1:8" ht="15.75" customHeight="1" thickBot="1" x14ac:dyDescent="0.3">
      <c r="A54" s="80" t="s">
        <v>127</v>
      </c>
      <c r="B54" s="147"/>
      <c r="C54" s="147"/>
      <c r="D54" s="211"/>
      <c r="E54" s="211"/>
      <c r="F54" s="223"/>
      <c r="G54" s="223"/>
      <c r="H54" s="116"/>
    </row>
    <row r="55" spans="1:8" ht="15.75" customHeight="1" thickBot="1" x14ac:dyDescent="0.3">
      <c r="A55" s="303" t="s">
        <v>11</v>
      </c>
      <c r="B55" s="316"/>
      <c r="C55" s="219"/>
      <c r="D55" s="166" t="s">
        <v>12</v>
      </c>
      <c r="E55" s="166" t="s">
        <v>7</v>
      </c>
      <c r="F55" s="167" t="s">
        <v>67</v>
      </c>
      <c r="G55" s="167" t="s">
        <v>13</v>
      </c>
      <c r="H55" s="238" t="s">
        <v>14</v>
      </c>
    </row>
    <row r="56" spans="1:8" ht="15.75" customHeight="1" x14ac:dyDescent="0.25">
      <c r="A56" s="245" t="s">
        <v>128</v>
      </c>
      <c r="B56" s="246"/>
      <c r="C56" s="246"/>
      <c r="D56" s="247" t="s">
        <v>94</v>
      </c>
      <c r="E56" s="248">
        <f>2*150</f>
        <v>300</v>
      </c>
      <c r="F56" s="240">
        <v>2</v>
      </c>
      <c r="G56" s="241">
        <f>E56*F56</f>
        <v>600</v>
      </c>
      <c r="H56" s="116"/>
    </row>
    <row r="57" spans="1:8" ht="15.75" customHeight="1" thickBot="1" x14ac:dyDescent="0.3">
      <c r="A57" s="337" t="s">
        <v>129</v>
      </c>
      <c r="B57" s="289"/>
      <c r="C57" s="216"/>
      <c r="D57" s="76" t="s">
        <v>6</v>
      </c>
      <c r="E57" s="239">
        <v>4</v>
      </c>
      <c r="F57" s="249"/>
      <c r="G57" s="241"/>
      <c r="H57" s="116"/>
    </row>
    <row r="58" spans="1:8" ht="15.75" customHeight="1" thickBot="1" x14ac:dyDescent="0.3">
      <c r="A58" s="299" t="s">
        <v>130</v>
      </c>
      <c r="B58" s="289"/>
      <c r="C58" s="215"/>
      <c r="D58" s="250"/>
      <c r="E58" s="251"/>
      <c r="F58" s="252"/>
      <c r="G58" s="253"/>
      <c r="H58" s="173">
        <f>G56*E57</f>
        <v>2400</v>
      </c>
    </row>
    <row r="59" spans="1:8" ht="15.75" customHeight="1" thickBot="1" x14ac:dyDescent="0.3">
      <c r="A59" s="285"/>
      <c r="B59" s="246"/>
      <c r="C59" s="246"/>
      <c r="D59" s="211"/>
      <c r="E59" s="211"/>
      <c r="F59" s="243"/>
      <c r="G59" s="243"/>
      <c r="H59" s="119"/>
    </row>
    <row r="60" spans="1:8" ht="15.75" customHeight="1" thickBot="1" x14ac:dyDescent="0.3">
      <c r="A60" s="11" t="s">
        <v>72</v>
      </c>
      <c r="B60" s="12"/>
      <c r="C60" s="12"/>
      <c r="D60" s="12"/>
      <c r="E60" s="12"/>
      <c r="F60" s="13"/>
      <c r="G60" s="14"/>
      <c r="H60" s="172">
        <f>H36+H52+H58</f>
        <v>10057.759039999999</v>
      </c>
    </row>
    <row r="61" spans="1:8" ht="15.75" customHeight="1" thickBot="1" x14ac:dyDescent="0.3">
      <c r="A61" s="11" t="s">
        <v>73</v>
      </c>
      <c r="B61" s="12"/>
      <c r="C61" s="12"/>
      <c r="D61" s="12"/>
      <c r="E61" s="12"/>
      <c r="F61" s="13"/>
      <c r="G61" s="14"/>
      <c r="H61" s="174">
        <f>H47+H52+H58</f>
        <v>8392.4599999999991</v>
      </c>
    </row>
    <row r="62" spans="1:8" ht="15.75" customHeight="1" x14ac:dyDescent="0.25">
      <c r="A62" s="78"/>
      <c r="B62" s="22"/>
      <c r="C62" s="22"/>
      <c r="D62" s="22"/>
      <c r="E62" s="22"/>
      <c r="F62" s="26"/>
      <c r="G62" s="26"/>
      <c r="H62" s="112"/>
    </row>
    <row r="63" spans="1:8" ht="15.75" customHeight="1" thickBot="1" x14ac:dyDescent="0.3">
      <c r="A63" s="79" t="s">
        <v>131</v>
      </c>
      <c r="B63" s="19"/>
      <c r="C63" s="19"/>
      <c r="D63" s="19"/>
      <c r="E63" s="19"/>
      <c r="F63" s="20"/>
      <c r="G63" s="20"/>
      <c r="H63" s="118"/>
    </row>
    <row r="64" spans="1:8" ht="15.75" customHeight="1" thickBot="1" x14ac:dyDescent="0.3">
      <c r="A64" s="303" t="s">
        <v>11</v>
      </c>
      <c r="B64" s="304"/>
      <c r="C64" s="220"/>
      <c r="D64" s="166" t="s">
        <v>12</v>
      </c>
      <c r="E64" s="166" t="s">
        <v>132</v>
      </c>
      <c r="F64" s="167" t="s">
        <v>67</v>
      </c>
      <c r="G64" s="167" t="s">
        <v>13</v>
      </c>
      <c r="H64" s="168" t="s">
        <v>14</v>
      </c>
    </row>
    <row r="65" spans="1:8" ht="15.75" customHeight="1" x14ac:dyDescent="0.25">
      <c r="A65" s="305" t="s">
        <v>133</v>
      </c>
      <c r="B65" s="297"/>
      <c r="C65" s="263"/>
      <c r="D65" s="76" t="s">
        <v>134</v>
      </c>
      <c r="E65" s="254">
        <v>2</v>
      </c>
      <c r="F65" s="186">
        <v>90</v>
      </c>
      <c r="G65" s="137">
        <f>E65*F65</f>
        <v>180</v>
      </c>
      <c r="H65" s="255"/>
    </row>
    <row r="66" spans="1:8" ht="15.75" customHeight="1" x14ac:dyDescent="0.25">
      <c r="A66" s="337" t="s">
        <v>135</v>
      </c>
      <c r="B66" s="289"/>
      <c r="C66" s="216"/>
      <c r="D66" s="76" t="s">
        <v>134</v>
      </c>
      <c r="E66" s="254">
        <v>1</v>
      </c>
      <c r="F66" s="186">
        <v>20</v>
      </c>
      <c r="G66" s="137">
        <f>E66*F66</f>
        <v>20</v>
      </c>
      <c r="H66" s="256"/>
    </row>
    <row r="67" spans="1:8" ht="15.75" customHeight="1" thickBot="1" x14ac:dyDescent="0.3">
      <c r="A67" s="337" t="s">
        <v>136</v>
      </c>
      <c r="B67" s="289"/>
      <c r="C67" s="216"/>
      <c r="D67" s="76" t="s">
        <v>137</v>
      </c>
      <c r="E67" s="254">
        <v>1</v>
      </c>
      <c r="F67" s="186">
        <v>1500</v>
      </c>
      <c r="G67" s="137">
        <f t="shared" ref="G67" si="3">E67*F67</f>
        <v>1500</v>
      </c>
      <c r="H67" s="256"/>
    </row>
    <row r="68" spans="1:8" ht="15.75" customHeight="1" thickBot="1" x14ac:dyDescent="0.3">
      <c r="A68" s="299" t="s">
        <v>130</v>
      </c>
      <c r="B68" s="289"/>
      <c r="C68" s="216"/>
      <c r="D68" s="32"/>
      <c r="E68" s="32">
        <v>12</v>
      </c>
      <c r="F68" s="33"/>
      <c r="G68" s="33">
        <f>SUM(G65:G67)</f>
        <v>1700</v>
      </c>
      <c r="H68" s="257">
        <f>G68/E68</f>
        <v>141.66666666666666</v>
      </c>
    </row>
    <row r="69" spans="1:8" ht="15.75" customHeight="1" thickBot="1" x14ac:dyDescent="0.3">
      <c r="A69" s="242"/>
      <c r="B69" s="211"/>
      <c r="C69" s="211"/>
      <c r="D69" s="211"/>
      <c r="E69" s="211"/>
      <c r="F69" s="211"/>
      <c r="G69" s="211"/>
      <c r="H69" s="258"/>
    </row>
    <row r="70" spans="1:8" ht="15.75" customHeight="1" thickBot="1" x14ac:dyDescent="0.3">
      <c r="A70" s="125" t="s">
        <v>138</v>
      </c>
      <c r="B70" s="149"/>
      <c r="C70" s="149"/>
      <c r="D70" s="149"/>
      <c r="E70" s="12"/>
      <c r="F70" s="13"/>
      <c r="G70" s="14"/>
      <c r="H70" s="175">
        <f>+H68</f>
        <v>141.66666666666666</v>
      </c>
    </row>
    <row r="71" spans="1:8" ht="15.75" customHeight="1" thickBot="1" x14ac:dyDescent="0.3">
      <c r="A71" s="78"/>
      <c r="B71" s="22"/>
      <c r="C71" s="22"/>
      <c r="D71" s="22"/>
      <c r="E71" s="22"/>
      <c r="F71" s="26"/>
      <c r="G71" s="26"/>
      <c r="H71" s="112"/>
    </row>
    <row r="72" spans="1:8" ht="15.75" customHeight="1" thickBot="1" x14ac:dyDescent="0.3">
      <c r="A72" s="11" t="s">
        <v>92</v>
      </c>
      <c r="B72" s="12"/>
      <c r="C72" s="12"/>
      <c r="D72" s="15"/>
      <c r="E72" s="15"/>
      <c r="F72" s="16"/>
      <c r="G72" s="17"/>
      <c r="H72" s="172">
        <f>H60+H70</f>
        <v>10199.425706666665</v>
      </c>
    </row>
    <row r="73" spans="1:8" ht="15.75" customHeight="1" thickBot="1" x14ac:dyDescent="0.3">
      <c r="A73" s="11" t="s">
        <v>93</v>
      </c>
      <c r="B73" s="12"/>
      <c r="C73" s="12"/>
      <c r="D73" s="15"/>
      <c r="E73" s="15"/>
      <c r="F73" s="16"/>
      <c r="G73" s="17"/>
      <c r="H73" s="174">
        <f>H61+H70</f>
        <v>8534.1266666666652</v>
      </c>
    </row>
    <row r="74" spans="1:8" ht="15.75" customHeight="1" x14ac:dyDescent="0.25">
      <c r="A74" s="78"/>
      <c r="B74" s="22"/>
      <c r="C74" s="22"/>
      <c r="D74" s="22"/>
      <c r="E74" s="22"/>
      <c r="F74" s="26"/>
      <c r="G74" s="26"/>
      <c r="H74" s="112"/>
    </row>
    <row r="75" spans="1:8" ht="15.75" customHeight="1" x14ac:dyDescent="0.25">
      <c r="A75" s="79" t="s">
        <v>140</v>
      </c>
      <c r="B75" s="19"/>
      <c r="C75" s="19"/>
      <c r="D75" s="22"/>
      <c r="E75" s="22"/>
      <c r="F75" s="26"/>
      <c r="G75" s="26"/>
      <c r="H75" s="36"/>
    </row>
    <row r="76" spans="1:8" ht="15.75" customHeight="1" thickBot="1" x14ac:dyDescent="0.3">
      <c r="A76" s="78"/>
      <c r="B76" s="22"/>
      <c r="C76" s="22"/>
      <c r="D76" s="22"/>
      <c r="E76" s="22"/>
      <c r="F76" s="26"/>
      <c r="G76" s="26"/>
      <c r="H76" s="36"/>
    </row>
    <row r="77" spans="1:8" ht="15.75" customHeight="1" thickBot="1" x14ac:dyDescent="0.3">
      <c r="A77" s="303" t="s">
        <v>11</v>
      </c>
      <c r="B77" s="304"/>
      <c r="C77" s="220"/>
      <c r="D77" s="166" t="s">
        <v>12</v>
      </c>
      <c r="E77" s="166" t="s">
        <v>7</v>
      </c>
      <c r="F77" s="167" t="s">
        <v>67</v>
      </c>
      <c r="G77" s="167" t="s">
        <v>13</v>
      </c>
      <c r="H77" s="168" t="s">
        <v>14</v>
      </c>
    </row>
    <row r="78" spans="1:8" ht="15.75" customHeight="1" thickBot="1" x14ac:dyDescent="0.3">
      <c r="A78" s="305" t="s">
        <v>141</v>
      </c>
      <c r="B78" s="297"/>
      <c r="C78" s="263"/>
      <c r="D78" s="7" t="s">
        <v>0</v>
      </c>
      <c r="E78" s="37">
        <f>BDI!C11*100</f>
        <v>27.51</v>
      </c>
      <c r="F78" s="8">
        <f>+H72</f>
        <v>10199.425706666665</v>
      </c>
      <c r="G78" s="8">
        <f>E78*F78/100</f>
        <v>2805.8620119040002</v>
      </c>
      <c r="H78" s="113"/>
    </row>
    <row r="79" spans="1:8" ht="15.75" customHeight="1" thickBot="1" x14ac:dyDescent="0.3">
      <c r="A79" s="78"/>
      <c r="B79" s="22"/>
      <c r="C79" s="22"/>
      <c r="D79" s="22"/>
      <c r="E79" s="22"/>
      <c r="F79" s="26"/>
      <c r="G79" s="26"/>
      <c r="H79" s="175">
        <f>+G78</f>
        <v>2805.8620119040002</v>
      </c>
    </row>
    <row r="80" spans="1:8" ht="15.75" customHeight="1" thickBot="1" x14ac:dyDescent="0.3">
      <c r="A80" s="78"/>
      <c r="B80" s="22"/>
      <c r="C80" s="22"/>
      <c r="D80" s="22"/>
      <c r="E80" s="22"/>
      <c r="F80" s="26"/>
      <c r="G80" s="26"/>
      <c r="H80" s="112"/>
    </row>
    <row r="81" spans="1:8" ht="15.75" customHeight="1" thickBot="1" x14ac:dyDescent="0.3">
      <c r="A81" s="11" t="s">
        <v>142</v>
      </c>
      <c r="B81" s="12"/>
      <c r="C81" s="12"/>
      <c r="D81" s="15"/>
      <c r="E81" s="15"/>
      <c r="F81" s="16"/>
      <c r="G81" s="17"/>
      <c r="H81" s="174">
        <f>H79</f>
        <v>2805.8620119040002</v>
      </c>
    </row>
    <row r="82" spans="1:8" ht="15.75" customHeight="1" thickBot="1" x14ac:dyDescent="0.3">
      <c r="A82" s="79"/>
      <c r="B82" s="19"/>
      <c r="C82" s="19"/>
      <c r="D82" s="19"/>
      <c r="E82" s="19"/>
      <c r="F82" s="20"/>
      <c r="G82" s="20"/>
      <c r="H82" s="119"/>
    </row>
    <row r="83" spans="1:8" ht="15.75" customHeight="1" thickBot="1" x14ac:dyDescent="0.3">
      <c r="A83" s="11" t="s">
        <v>143</v>
      </c>
      <c r="B83" s="12"/>
      <c r="C83" s="12"/>
      <c r="D83" s="15"/>
      <c r="E83" s="15"/>
      <c r="F83" s="16"/>
      <c r="G83" s="17"/>
      <c r="H83" s="143">
        <f>H72+H81</f>
        <v>13005.287718570666</v>
      </c>
    </row>
    <row r="84" spans="1:8" ht="15.75" customHeight="1" x14ac:dyDescent="0.25">
      <c r="A84" s="83"/>
      <c r="B84" s="23"/>
      <c r="C84" s="23"/>
      <c r="D84" s="23"/>
      <c r="E84" s="23"/>
      <c r="F84" s="24"/>
      <c r="G84" s="24"/>
      <c r="H84" s="120"/>
    </row>
    <row r="85" spans="1:8" ht="15.75" customHeight="1" x14ac:dyDescent="0.25">
      <c r="A85" s="79" t="s">
        <v>144</v>
      </c>
      <c r="B85" s="19"/>
      <c r="C85" s="19"/>
      <c r="D85" s="22"/>
      <c r="E85" s="22"/>
      <c r="F85" s="26"/>
      <c r="G85" s="26"/>
      <c r="H85" s="36"/>
    </row>
    <row r="86" spans="1:8" ht="15.75" customHeight="1" thickBot="1" x14ac:dyDescent="0.3">
      <c r="A86" s="78"/>
      <c r="B86" s="22"/>
      <c r="C86" s="22"/>
      <c r="D86" s="22"/>
      <c r="E86" s="22"/>
      <c r="F86" s="26"/>
      <c r="G86" s="26"/>
      <c r="H86" s="36"/>
    </row>
    <row r="87" spans="1:8" ht="15.75" customHeight="1" thickBot="1" x14ac:dyDescent="0.3">
      <c r="A87" s="170" t="s">
        <v>11</v>
      </c>
      <c r="B87" s="280"/>
      <c r="C87" s="171"/>
      <c r="D87" s="166" t="s">
        <v>12</v>
      </c>
      <c r="E87" s="166" t="s">
        <v>7</v>
      </c>
      <c r="F87" s="167" t="s">
        <v>67</v>
      </c>
      <c r="G87" s="167" t="s">
        <v>13</v>
      </c>
      <c r="H87" s="168" t="s">
        <v>14</v>
      </c>
    </row>
    <row r="88" spans="1:8" ht="15.75" customHeight="1" thickBot="1" x14ac:dyDescent="0.3">
      <c r="A88" s="305" t="s">
        <v>96</v>
      </c>
      <c r="B88" s="297"/>
      <c r="C88" s="263"/>
      <c r="D88" s="7" t="s">
        <v>0</v>
      </c>
      <c r="E88" s="37">
        <f>BDI!C$24*100</f>
        <v>19.900000000000002</v>
      </c>
      <c r="F88" s="8">
        <f>H72</f>
        <v>10199.425706666665</v>
      </c>
      <c r="G88" s="8">
        <f>E88*F88/100</f>
        <v>2029.6857156266665</v>
      </c>
      <c r="H88" s="113"/>
    </row>
    <row r="89" spans="1:8" ht="15.75" customHeight="1" thickBot="1" x14ac:dyDescent="0.3">
      <c r="A89" s="78"/>
      <c r="B89" s="22"/>
      <c r="C89" s="22"/>
      <c r="D89" s="22"/>
      <c r="E89" s="22"/>
      <c r="F89" s="26"/>
      <c r="G89" s="26"/>
      <c r="H89" s="175">
        <f>+G88</f>
        <v>2029.6857156266665</v>
      </c>
    </row>
    <row r="90" spans="1:8" ht="15.75" customHeight="1" thickBot="1" x14ac:dyDescent="0.3">
      <c r="A90" s="78"/>
      <c r="B90" s="22"/>
      <c r="C90" s="22"/>
      <c r="D90" s="22"/>
      <c r="E90" s="22"/>
      <c r="F90" s="26"/>
      <c r="G90" s="26"/>
      <c r="H90" s="112"/>
    </row>
    <row r="91" spans="1:8" ht="15.75" customHeight="1" thickBot="1" x14ac:dyDescent="0.3">
      <c r="A91" s="11" t="s">
        <v>145</v>
      </c>
      <c r="B91" s="12"/>
      <c r="C91" s="12"/>
      <c r="D91" s="15"/>
      <c r="E91" s="15"/>
      <c r="F91" s="16"/>
      <c r="G91" s="17"/>
      <c r="H91" s="174">
        <f>H89</f>
        <v>2029.6857156266665</v>
      </c>
    </row>
    <row r="92" spans="1:8" ht="15.75" customHeight="1" thickBot="1" x14ac:dyDescent="0.3">
      <c r="A92" s="79"/>
      <c r="B92" s="19"/>
      <c r="C92" s="19"/>
      <c r="D92" s="19"/>
      <c r="E92" s="19"/>
      <c r="F92" s="20"/>
      <c r="G92" s="20"/>
      <c r="H92" s="119"/>
    </row>
    <row r="93" spans="1:8" ht="15.75" customHeight="1" thickBot="1" x14ac:dyDescent="0.3">
      <c r="A93" s="11" t="s">
        <v>146</v>
      </c>
      <c r="B93" s="12"/>
      <c r="C93" s="12"/>
      <c r="D93" s="15"/>
      <c r="E93" s="15"/>
      <c r="F93" s="16"/>
      <c r="G93" s="17"/>
      <c r="H93" s="143">
        <f>H72+H91</f>
        <v>12229.111422293332</v>
      </c>
    </row>
    <row r="94" spans="1:8" ht="15.75" customHeight="1" x14ac:dyDescent="0.25">
      <c r="A94" s="100"/>
      <c r="B94" s="101"/>
      <c r="C94" s="101"/>
      <c r="D94" s="101"/>
      <c r="E94" s="101"/>
      <c r="F94" s="102"/>
      <c r="G94" s="102"/>
      <c r="H94" s="112"/>
    </row>
    <row r="95" spans="1:8" ht="15.75" customHeight="1" x14ac:dyDescent="0.25">
      <c r="A95" s="111" t="s">
        <v>147</v>
      </c>
      <c r="B95" s="150"/>
      <c r="C95" s="150"/>
      <c r="D95" s="22"/>
      <c r="E95" s="22"/>
      <c r="F95" s="26"/>
      <c r="G95" s="26"/>
      <c r="H95" s="36"/>
    </row>
    <row r="96" spans="1:8" ht="15.75" customHeight="1" thickBot="1" x14ac:dyDescent="0.3">
      <c r="A96" s="78"/>
      <c r="B96" s="22"/>
      <c r="C96" s="22"/>
      <c r="D96" s="22"/>
      <c r="E96" s="22"/>
      <c r="F96" s="26"/>
      <c r="G96" s="26"/>
      <c r="H96" s="36"/>
    </row>
    <row r="97" spans="1:8" s="129" customFormat="1" ht="15.75" customHeight="1" thickBot="1" x14ac:dyDescent="0.3">
      <c r="A97" s="170" t="s">
        <v>11</v>
      </c>
      <c r="B97" s="280"/>
      <c r="C97" s="171"/>
      <c r="D97" s="166" t="s">
        <v>12</v>
      </c>
      <c r="E97" s="166" t="s">
        <v>7</v>
      </c>
      <c r="F97" s="167" t="s">
        <v>67</v>
      </c>
      <c r="G97" s="167" t="s">
        <v>13</v>
      </c>
      <c r="H97" s="168" t="s">
        <v>14</v>
      </c>
    </row>
    <row r="98" spans="1:8" s="129" customFormat="1" ht="15.75" customHeight="1" thickBot="1" x14ac:dyDescent="0.3">
      <c r="A98" s="82" t="s">
        <v>148</v>
      </c>
      <c r="B98" s="281"/>
      <c r="C98" s="148"/>
      <c r="D98" s="7" t="s">
        <v>0</v>
      </c>
      <c r="E98" s="37">
        <f>BDI!C35*100</f>
        <v>16.93</v>
      </c>
      <c r="F98" s="8">
        <f>H73</f>
        <v>8534.1266666666652</v>
      </c>
      <c r="G98" s="8">
        <f>E98*F98/100</f>
        <v>1444.8276446666664</v>
      </c>
      <c r="H98" s="113"/>
    </row>
    <row r="99" spans="1:8" ht="15.75" customHeight="1" thickBot="1" x14ac:dyDescent="0.3">
      <c r="A99" s="78"/>
      <c r="B99" s="22"/>
      <c r="C99" s="22"/>
      <c r="D99" s="22"/>
      <c r="E99" s="22"/>
      <c r="F99" s="26"/>
      <c r="G99" s="26"/>
      <c r="H99" s="175">
        <f>+G98</f>
        <v>1444.8276446666664</v>
      </c>
    </row>
    <row r="100" spans="1:8" ht="15.75" customHeight="1" thickBot="1" x14ac:dyDescent="0.3">
      <c r="A100" s="78"/>
      <c r="B100" s="22"/>
      <c r="C100" s="22"/>
      <c r="D100" s="22"/>
      <c r="E100" s="22"/>
      <c r="F100" s="26"/>
      <c r="G100" s="26"/>
      <c r="H100" s="112"/>
    </row>
    <row r="101" spans="1:8" ht="15.75" customHeight="1" thickBot="1" x14ac:dyDescent="0.3">
      <c r="A101" s="11" t="s">
        <v>149</v>
      </c>
      <c r="B101" s="12"/>
      <c r="C101" s="12"/>
      <c r="D101" s="15"/>
      <c r="E101" s="15"/>
      <c r="F101" s="16"/>
      <c r="G101" s="17"/>
      <c r="H101" s="174">
        <f>H99</f>
        <v>1444.8276446666664</v>
      </c>
    </row>
    <row r="102" spans="1:8" ht="15.75" customHeight="1" thickBot="1" x14ac:dyDescent="0.3">
      <c r="A102" s="79"/>
      <c r="B102" s="19"/>
      <c r="C102" s="19"/>
      <c r="D102" s="19"/>
      <c r="E102" s="19"/>
      <c r="F102" s="20"/>
      <c r="G102" s="20"/>
      <c r="H102" s="119"/>
    </row>
    <row r="103" spans="1:8" ht="15.75" customHeight="1" thickBot="1" x14ac:dyDescent="0.3">
      <c r="A103" s="11" t="s">
        <v>150</v>
      </c>
      <c r="B103" s="12"/>
      <c r="C103" s="12"/>
      <c r="D103" s="15"/>
      <c r="E103" s="15"/>
      <c r="F103" s="16"/>
      <c r="G103" s="17"/>
      <c r="H103" s="174">
        <f>F98+H101</f>
        <v>9978.9543113333311</v>
      </c>
    </row>
    <row r="104" spans="1:8" ht="15.75" customHeight="1" x14ac:dyDescent="0.25">
      <c r="A104" s="83"/>
      <c r="B104" s="23"/>
      <c r="C104" s="23"/>
      <c r="D104" s="23"/>
      <c r="E104" s="23"/>
      <c r="F104" s="24"/>
      <c r="G104" s="24"/>
      <c r="H104" s="120"/>
    </row>
    <row r="105" spans="1:8" ht="15.75" customHeight="1" x14ac:dyDescent="0.25">
      <c r="A105" s="83" t="s">
        <v>91</v>
      </c>
      <c r="B105" s="23"/>
      <c r="C105" s="23"/>
      <c r="D105" s="23"/>
      <c r="E105" s="23"/>
      <c r="F105" s="24"/>
      <c r="G105" s="24"/>
      <c r="H105" s="121"/>
    </row>
    <row r="106" spans="1:8" ht="15.75" customHeight="1" x14ac:dyDescent="0.25">
      <c r="A106" s="124" t="s">
        <v>88</v>
      </c>
      <c r="B106" s="147"/>
      <c r="C106" s="147"/>
      <c r="D106" s="22"/>
      <c r="E106" s="22"/>
      <c r="F106" s="26"/>
      <c r="G106" s="26"/>
      <c r="H106" s="36"/>
    </row>
    <row r="107" spans="1:8" ht="15.75" customHeight="1" x14ac:dyDescent="0.25">
      <c r="A107" s="79" t="s">
        <v>86</v>
      </c>
      <c r="B107" s="19"/>
      <c r="C107" s="19"/>
      <c r="D107" s="22"/>
      <c r="E107" s="22"/>
      <c r="F107" s="26"/>
      <c r="G107" s="26"/>
      <c r="H107" s="36"/>
    </row>
    <row r="108" spans="1:8" ht="15.75" customHeight="1" x14ac:dyDescent="0.25">
      <c r="A108" s="338" t="s">
        <v>139</v>
      </c>
      <c r="B108" s="339"/>
      <c r="C108" s="236"/>
      <c r="D108" s="22"/>
      <c r="E108" s="22"/>
      <c r="F108" s="26"/>
      <c r="G108" s="26"/>
      <c r="H108" s="36"/>
    </row>
    <row r="109" spans="1:8" ht="15.75" customHeight="1" thickBot="1" x14ac:dyDescent="0.3">
      <c r="A109" s="103"/>
      <c r="B109" s="22"/>
      <c r="C109" s="22"/>
      <c r="D109" s="22"/>
      <c r="E109" s="22"/>
      <c r="F109" s="26"/>
      <c r="G109" s="26"/>
      <c r="H109" s="36"/>
    </row>
    <row r="110" spans="1:8" ht="15.75" customHeight="1" thickBot="1" x14ac:dyDescent="0.3">
      <c r="A110" s="170" t="s">
        <v>11</v>
      </c>
      <c r="B110" s="280"/>
      <c r="C110" s="171"/>
      <c r="D110" s="166" t="s">
        <v>12</v>
      </c>
      <c r="E110" s="166" t="s">
        <v>7</v>
      </c>
      <c r="F110" s="167" t="s">
        <v>87</v>
      </c>
      <c r="G110" s="167" t="s">
        <v>13</v>
      </c>
      <c r="H110" s="168" t="s">
        <v>14</v>
      </c>
    </row>
    <row r="111" spans="1:8" ht="15.75" customHeight="1" thickBot="1" x14ac:dyDescent="0.3">
      <c r="A111" s="305" t="s">
        <v>151</v>
      </c>
      <c r="B111" s="297"/>
      <c r="C111" s="217"/>
      <c r="D111" s="104" t="s">
        <v>0</v>
      </c>
      <c r="E111" s="187">
        <v>6</v>
      </c>
      <c r="F111" s="105">
        <f>H103</f>
        <v>9978.9543113333311</v>
      </c>
      <c r="G111" s="8">
        <f>H114*(E111/100)</f>
        <v>636.95453051063816</v>
      </c>
      <c r="H111" s="113"/>
    </row>
    <row r="112" spans="1:8" ht="15.75" customHeight="1" thickBot="1" x14ac:dyDescent="0.3">
      <c r="A112" s="78"/>
      <c r="B112" s="22"/>
      <c r="C112" s="22"/>
      <c r="D112" s="22"/>
      <c r="E112" s="22"/>
      <c r="F112" s="26"/>
      <c r="G112" s="26"/>
      <c r="H112" s="174">
        <f>G111</f>
        <v>636.95453051063816</v>
      </c>
    </row>
    <row r="113" spans="1:8" ht="15.75" customHeight="1" thickBot="1" x14ac:dyDescent="0.3">
      <c r="A113" s="106"/>
      <c r="B113" s="107"/>
      <c r="C113" s="107"/>
      <c r="D113" s="107"/>
      <c r="E113" s="107"/>
      <c r="F113" s="108"/>
      <c r="G113" s="108"/>
      <c r="H113" s="122"/>
    </row>
    <row r="114" spans="1:8" ht="15.75" customHeight="1" thickBot="1" x14ac:dyDescent="0.3">
      <c r="A114" s="11" t="s">
        <v>152</v>
      </c>
      <c r="B114" s="12"/>
      <c r="C114" s="12"/>
      <c r="D114" s="15"/>
      <c r="E114" s="15"/>
      <c r="F114" s="16"/>
      <c r="G114" s="17"/>
      <c r="H114" s="261">
        <f>F111/((100-E111)/100)</f>
        <v>10615.90884184397</v>
      </c>
    </row>
    <row r="115" spans="1:8" ht="15.6" x14ac:dyDescent="0.25">
      <c r="A115" s="283"/>
      <c r="B115" s="283"/>
      <c r="C115" s="283"/>
      <c r="D115" s="283"/>
      <c r="E115" s="259"/>
      <c r="F115" s="259"/>
      <c r="G115" s="259"/>
      <c r="H115" s="284"/>
    </row>
    <row r="116" spans="1:8" ht="11.25" customHeight="1" x14ac:dyDescent="0.25">
      <c r="A116" s="19"/>
      <c r="B116" s="19"/>
      <c r="C116" s="323"/>
      <c r="D116" s="323"/>
      <c r="E116" s="323"/>
      <c r="F116" s="20"/>
      <c r="G116" s="20"/>
      <c r="H116" s="20"/>
    </row>
    <row r="117" spans="1:8" x14ac:dyDescent="0.25">
      <c r="A117" s="19"/>
      <c r="B117" s="19"/>
      <c r="C117" s="323"/>
      <c r="D117" s="323"/>
      <c r="E117" s="323"/>
      <c r="F117" s="20"/>
      <c r="G117" s="20"/>
      <c r="H117" s="20"/>
    </row>
    <row r="118" spans="1:8" ht="11.25" customHeight="1" x14ac:dyDescent="0.25">
      <c r="A118" s="19"/>
      <c r="B118" s="19"/>
      <c r="C118" s="323"/>
      <c r="D118" s="323"/>
      <c r="E118" s="323"/>
      <c r="F118" s="20"/>
      <c r="G118" s="20"/>
      <c r="H118" s="20"/>
    </row>
    <row r="119" spans="1:8" x14ac:dyDescent="0.25">
      <c r="A119" s="19"/>
      <c r="B119" s="19"/>
      <c r="C119" s="323"/>
      <c r="D119" s="323"/>
      <c r="E119" s="323"/>
      <c r="F119" s="20"/>
      <c r="G119" s="20"/>
      <c r="H119" s="20"/>
    </row>
    <row r="120" spans="1:8" x14ac:dyDescent="0.25">
      <c r="H120" s="26"/>
    </row>
    <row r="121" spans="1:8" x14ac:dyDescent="0.25">
      <c r="H121" s="26"/>
    </row>
    <row r="122" spans="1:8" ht="11.25" customHeight="1" x14ac:dyDescent="0.25">
      <c r="H122" s="26"/>
    </row>
    <row r="125" spans="1:8" ht="24.75" customHeight="1" x14ac:dyDescent="0.25"/>
    <row r="126" spans="1:8" ht="12.6" customHeight="1" x14ac:dyDescent="0.25"/>
    <row r="127" spans="1:8" ht="16.2" customHeight="1" x14ac:dyDescent="0.25"/>
    <row r="129" ht="25.5" customHeight="1" x14ac:dyDescent="0.25"/>
    <row r="130" ht="12.6" customHeight="1" x14ac:dyDescent="0.25"/>
    <row r="132" ht="11.25" customHeight="1" x14ac:dyDescent="0.25"/>
    <row r="136" ht="11.25" customHeight="1" x14ac:dyDescent="0.25"/>
    <row r="139" ht="24.75" customHeight="1" x14ac:dyDescent="0.25"/>
    <row r="140" ht="12.6" customHeight="1" x14ac:dyDescent="0.25"/>
    <row r="141" ht="16.2" customHeight="1" x14ac:dyDescent="0.25"/>
    <row r="143" ht="25.5" customHeight="1" x14ac:dyDescent="0.25"/>
    <row r="146" ht="11.25" customHeight="1" x14ac:dyDescent="0.25"/>
    <row r="150" ht="11.25" customHeight="1" x14ac:dyDescent="0.25"/>
    <row r="153" ht="24.75" customHeight="1" x14ac:dyDescent="0.25"/>
    <row r="154" ht="12.6" customHeight="1" x14ac:dyDescent="0.25"/>
    <row r="155" ht="12.6" customHeight="1" x14ac:dyDescent="0.25"/>
    <row r="159" ht="11.25" customHeight="1" x14ac:dyDescent="0.25"/>
    <row r="164" ht="24.75" customHeight="1" x14ac:dyDescent="0.25"/>
    <row r="165" ht="12.6" customHeight="1" x14ac:dyDescent="0.25"/>
    <row r="166" ht="16.2" customHeight="1" x14ac:dyDescent="0.25"/>
    <row r="168" ht="25.5" customHeight="1" x14ac:dyDescent="0.25"/>
    <row r="169" ht="9" customHeight="1" x14ac:dyDescent="0.25"/>
    <row r="173" ht="27.6" customHeight="1" x14ac:dyDescent="0.25"/>
  </sheetData>
  <mergeCells count="55">
    <mergeCell ref="A108:B108"/>
    <mergeCell ref="A111:B111"/>
    <mergeCell ref="A77:B77"/>
    <mergeCell ref="A78:B78"/>
    <mergeCell ref="A65:B65"/>
    <mergeCell ref="A68:B68"/>
    <mergeCell ref="A66:B66"/>
    <mergeCell ref="A67:B67"/>
    <mergeCell ref="A88:B88"/>
    <mergeCell ref="A50:B50"/>
    <mergeCell ref="A51:B51"/>
    <mergeCell ref="A57:B57"/>
    <mergeCell ref="A58:B58"/>
    <mergeCell ref="A64:B64"/>
    <mergeCell ref="A55:B55"/>
    <mergeCell ref="C116:E116"/>
    <mergeCell ref="C117:E117"/>
    <mergeCell ref="C118:E118"/>
    <mergeCell ref="C119:E119"/>
    <mergeCell ref="A1:H1"/>
    <mergeCell ref="D3:E3"/>
    <mergeCell ref="G3:H3"/>
    <mergeCell ref="C7:D7"/>
    <mergeCell ref="E7:F7"/>
    <mergeCell ref="G7:H7"/>
    <mergeCell ref="A13:B13"/>
    <mergeCell ref="A8:B8"/>
    <mergeCell ref="A9:B9"/>
    <mergeCell ref="A10:B10"/>
    <mergeCell ref="A11:B11"/>
    <mergeCell ref="A12:B12"/>
    <mergeCell ref="A4:H4"/>
    <mergeCell ref="A39:B39"/>
    <mergeCell ref="A40:B40"/>
    <mergeCell ref="A33:B33"/>
    <mergeCell ref="A34:B34"/>
    <mergeCell ref="A35:B35"/>
    <mergeCell ref="A18:H18"/>
    <mergeCell ref="A19:H19"/>
    <mergeCell ref="A25:H25"/>
    <mergeCell ref="A28:C28"/>
    <mergeCell ref="A20:B20"/>
    <mergeCell ref="A21:B21"/>
    <mergeCell ref="A22:B22"/>
    <mergeCell ref="A23:B23"/>
    <mergeCell ref="A45:B45"/>
    <mergeCell ref="A46:B46"/>
    <mergeCell ref="A14:B14"/>
    <mergeCell ref="A15:B15"/>
    <mergeCell ref="A16:B16"/>
    <mergeCell ref="A17:B17"/>
    <mergeCell ref="A29:B29"/>
    <mergeCell ref="A32:B32"/>
    <mergeCell ref="A43:B43"/>
    <mergeCell ref="A44:B44"/>
  </mergeCells>
  <pageMargins left="0.39370078740157483" right="0" top="0.78740157480314965" bottom="0.59055118110236227" header="0" footer="0"/>
  <pageSetup paperSize="9" scale="78" fitToHeight="0" orientation="portrait" r:id="rId1"/>
  <headerFooter alignWithMargins="0">
    <oddFooter>&amp;R&amp;P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zoomScaleNormal="100" workbookViewId="0">
      <selection sqref="A1:C1"/>
    </sheetView>
  </sheetViews>
  <sheetFormatPr defaultColWidth="9.109375" defaultRowHeight="13.2" x14ac:dyDescent="0.25"/>
  <cols>
    <col min="1" max="1" width="13.5546875" style="1" customWidth="1"/>
    <col min="2" max="2" width="39.5546875" style="1" bestFit="1" customWidth="1"/>
    <col min="3" max="3" width="14.5546875" style="1" customWidth="1"/>
    <col min="4" max="5" width="49.88671875" style="1" customWidth="1"/>
    <col min="6" max="9" width="9.109375" style="1"/>
    <col min="10" max="10" width="11" style="1" bestFit="1" customWidth="1"/>
    <col min="11" max="16384" width="9.109375" style="1"/>
  </cols>
  <sheetData>
    <row r="1" spans="1:11" ht="17.399999999999999" x14ac:dyDescent="0.25">
      <c r="A1" s="340" t="s">
        <v>100</v>
      </c>
      <c r="B1" s="341"/>
      <c r="C1" s="342"/>
      <c r="D1" s="39"/>
      <c r="E1" s="39"/>
    </row>
    <row r="2" spans="1:11" ht="17.399999999999999" x14ac:dyDescent="0.25">
      <c r="A2" s="343" t="s">
        <v>101</v>
      </c>
      <c r="B2" s="344"/>
      <c r="C2" s="345"/>
      <c r="D2" s="39"/>
      <c r="E2" s="39"/>
    </row>
    <row r="3" spans="1:11" ht="13.8" x14ac:dyDescent="0.25">
      <c r="A3" s="74" t="s">
        <v>25</v>
      </c>
      <c r="B3" s="138" t="s">
        <v>26</v>
      </c>
      <c r="C3" s="139" t="s">
        <v>75</v>
      </c>
    </row>
    <row r="4" spans="1:11" ht="13.8" x14ac:dyDescent="0.25">
      <c r="A4" s="41" t="s">
        <v>27</v>
      </c>
      <c r="B4" s="42" t="s">
        <v>8</v>
      </c>
      <c r="C4" s="189">
        <v>0.2</v>
      </c>
      <c r="E4" s="40"/>
      <c r="F4" s="40"/>
      <c r="G4" s="40"/>
      <c r="H4" s="40"/>
      <c r="I4" s="40"/>
      <c r="J4" s="40"/>
      <c r="K4" s="40"/>
    </row>
    <row r="5" spans="1:11" ht="13.8" x14ac:dyDescent="0.25">
      <c r="A5" s="41" t="s">
        <v>28</v>
      </c>
      <c r="B5" s="42" t="s">
        <v>29</v>
      </c>
      <c r="C5" s="189">
        <v>1.4999999999999999E-2</v>
      </c>
      <c r="E5" s="40"/>
      <c r="F5" s="40"/>
      <c r="G5" s="40"/>
      <c r="H5" s="40"/>
      <c r="I5" s="40"/>
      <c r="J5" s="40"/>
      <c r="K5" s="40"/>
    </row>
    <row r="6" spans="1:11" ht="13.8" x14ac:dyDescent="0.25">
      <c r="A6" s="41" t="s">
        <v>30</v>
      </c>
      <c r="B6" s="42" t="s">
        <v>31</v>
      </c>
      <c r="C6" s="189">
        <v>0.01</v>
      </c>
      <c r="E6" s="40"/>
      <c r="F6" s="40"/>
      <c r="G6" s="40"/>
      <c r="H6" s="40"/>
      <c r="I6" s="40"/>
      <c r="J6" s="40"/>
      <c r="K6" s="40"/>
    </row>
    <row r="7" spans="1:11" ht="13.8" x14ac:dyDescent="0.25">
      <c r="A7" s="41" t="s">
        <v>32</v>
      </c>
      <c r="B7" s="42" t="s">
        <v>33</v>
      </c>
      <c r="C7" s="189">
        <v>2E-3</v>
      </c>
      <c r="E7" s="40"/>
      <c r="F7" s="40"/>
      <c r="G7" s="40"/>
      <c r="H7" s="40"/>
      <c r="I7" s="40"/>
      <c r="J7" s="40"/>
      <c r="K7" s="40"/>
    </row>
    <row r="8" spans="1:11" ht="13.8" x14ac:dyDescent="0.25">
      <c r="A8" s="41" t="s">
        <v>34</v>
      </c>
      <c r="B8" s="42" t="s">
        <v>35</v>
      </c>
      <c r="C8" s="189">
        <v>6.0000000000000001E-3</v>
      </c>
      <c r="E8" s="40"/>
      <c r="F8" s="40"/>
      <c r="G8" s="40"/>
      <c r="H8" s="40"/>
      <c r="I8" s="40"/>
      <c r="J8" s="40"/>
      <c r="K8" s="40"/>
    </row>
    <row r="9" spans="1:11" ht="13.8" x14ac:dyDescent="0.25">
      <c r="A9" s="41" t="s">
        <v>36</v>
      </c>
      <c r="B9" s="42" t="s">
        <v>37</v>
      </c>
      <c r="C9" s="189">
        <v>2.5000000000000001E-2</v>
      </c>
      <c r="E9" s="40"/>
      <c r="F9" s="40"/>
      <c r="G9" s="40"/>
      <c r="H9" s="40"/>
      <c r="I9" s="40"/>
      <c r="J9" s="40"/>
      <c r="K9" s="40"/>
    </row>
    <row r="10" spans="1:11" ht="13.8" x14ac:dyDescent="0.25">
      <c r="A10" s="41" t="s">
        <v>38</v>
      </c>
      <c r="B10" s="42" t="s">
        <v>39</v>
      </c>
      <c r="C10" s="189">
        <v>0.03</v>
      </c>
      <c r="E10" s="40"/>
      <c r="F10" s="40"/>
      <c r="G10" s="40"/>
      <c r="H10" s="40"/>
      <c r="I10" s="40"/>
      <c r="J10" s="40"/>
      <c r="K10" s="40"/>
    </row>
    <row r="11" spans="1:11" ht="13.8" x14ac:dyDescent="0.25">
      <c r="A11" s="41" t="s">
        <v>40</v>
      </c>
      <c r="B11" s="42" t="s">
        <v>9</v>
      </c>
      <c r="C11" s="189">
        <v>0.08</v>
      </c>
      <c r="E11" s="40"/>
      <c r="F11" s="40"/>
      <c r="G11" s="40"/>
      <c r="H11" s="40"/>
      <c r="I11" s="40"/>
      <c r="J11" s="40"/>
      <c r="K11" s="40"/>
    </row>
    <row r="12" spans="1:11" ht="13.8" x14ac:dyDescent="0.25">
      <c r="A12" s="41" t="s">
        <v>41</v>
      </c>
      <c r="B12" s="45" t="s">
        <v>42</v>
      </c>
      <c r="C12" s="46">
        <f>SUM(C4:C11)</f>
        <v>0.36800000000000005</v>
      </c>
      <c r="E12" s="40"/>
      <c r="F12" s="40"/>
      <c r="G12" s="40"/>
      <c r="H12" s="40"/>
      <c r="I12" s="40"/>
      <c r="J12" s="40"/>
      <c r="K12" s="40"/>
    </row>
    <row r="13" spans="1:11" ht="13.8" x14ac:dyDescent="0.25">
      <c r="A13" s="47"/>
      <c r="B13" s="48"/>
      <c r="C13" s="49"/>
      <c r="E13" s="40"/>
      <c r="F13" s="40"/>
      <c r="G13" s="40"/>
      <c r="H13" s="40"/>
      <c r="I13" s="40"/>
      <c r="J13" s="40"/>
      <c r="K13" s="40"/>
    </row>
    <row r="14" spans="1:11" ht="13.8" x14ac:dyDescent="0.25">
      <c r="A14" s="41" t="s">
        <v>43</v>
      </c>
      <c r="B14" s="50" t="s">
        <v>44</v>
      </c>
      <c r="C14" s="189">
        <v>0.1111</v>
      </c>
      <c r="E14" s="40"/>
      <c r="F14" s="40"/>
      <c r="G14" s="40"/>
      <c r="H14" s="40"/>
      <c r="I14" s="40"/>
      <c r="J14" s="40"/>
      <c r="K14" s="40"/>
    </row>
    <row r="15" spans="1:11" ht="13.8" x14ac:dyDescent="0.25">
      <c r="A15" s="41" t="s">
        <v>45</v>
      </c>
      <c r="B15" s="50" t="s">
        <v>46</v>
      </c>
      <c r="C15" s="189">
        <v>8.3299999999999999E-2</v>
      </c>
      <c r="E15" s="40"/>
      <c r="F15" s="40"/>
      <c r="G15" s="40"/>
      <c r="H15" s="40"/>
      <c r="I15" s="40"/>
      <c r="J15" s="40"/>
      <c r="K15" s="40"/>
    </row>
    <row r="16" spans="1:11" ht="13.8" x14ac:dyDescent="0.25">
      <c r="A16" s="41" t="s">
        <v>66</v>
      </c>
      <c r="B16" s="50" t="s">
        <v>48</v>
      </c>
      <c r="C16" s="189">
        <v>5.0000000000000001E-4</v>
      </c>
      <c r="E16" s="40"/>
      <c r="F16" s="40"/>
      <c r="G16" s="40"/>
      <c r="H16" s="40"/>
      <c r="I16" s="40"/>
      <c r="J16" s="40"/>
      <c r="K16" s="40"/>
    </row>
    <row r="17" spans="1:11" ht="13.8" x14ac:dyDescent="0.25">
      <c r="A17" s="41" t="s">
        <v>47</v>
      </c>
      <c r="B17" s="50" t="s">
        <v>50</v>
      </c>
      <c r="C17" s="189">
        <v>5.0000000000000001E-3</v>
      </c>
      <c r="E17" s="40"/>
      <c r="F17" s="40"/>
      <c r="G17" s="40"/>
      <c r="H17" s="40"/>
      <c r="I17" s="40"/>
      <c r="J17" s="40"/>
      <c r="K17" s="40"/>
    </row>
    <row r="18" spans="1:11" ht="13.8" x14ac:dyDescent="0.25">
      <c r="A18" s="41" t="s">
        <v>49</v>
      </c>
      <c r="B18" s="50" t="s">
        <v>51</v>
      </c>
      <c r="C18" s="189">
        <v>1E-3</v>
      </c>
      <c r="E18" s="40"/>
      <c r="F18" s="40"/>
      <c r="G18" s="40"/>
      <c r="H18" s="40"/>
      <c r="I18" s="40"/>
      <c r="J18" s="40"/>
      <c r="K18" s="40"/>
    </row>
    <row r="19" spans="1:11" ht="13.8" x14ac:dyDescent="0.25">
      <c r="A19" s="41" t="s">
        <v>52</v>
      </c>
      <c r="B19" s="45" t="s">
        <v>53</v>
      </c>
      <c r="C19" s="46">
        <f>SUM(C14:C18)</f>
        <v>0.20090000000000002</v>
      </c>
      <c r="E19" s="40"/>
      <c r="F19" s="40"/>
      <c r="G19" s="40"/>
      <c r="H19" s="40"/>
      <c r="I19" s="40"/>
      <c r="J19" s="40"/>
      <c r="K19" s="40"/>
    </row>
    <row r="20" spans="1:11" ht="13.8" x14ac:dyDescent="0.25">
      <c r="A20" s="47"/>
      <c r="B20" s="48"/>
      <c r="C20" s="49"/>
      <c r="E20" s="40"/>
      <c r="F20" s="40"/>
      <c r="G20" s="40"/>
      <c r="H20" s="40"/>
      <c r="I20" s="40"/>
      <c r="J20" s="40"/>
      <c r="K20" s="40"/>
    </row>
    <row r="21" spans="1:11" ht="13.8" x14ac:dyDescent="0.25">
      <c r="A21" s="41" t="s">
        <v>54</v>
      </c>
      <c r="B21" s="42" t="s">
        <v>118</v>
      </c>
      <c r="C21" s="189">
        <v>2.9000000000000001E-2</v>
      </c>
      <c r="D21" s="51"/>
      <c r="E21" s="40"/>
      <c r="F21" s="40"/>
      <c r="G21" s="40"/>
      <c r="H21" s="40"/>
      <c r="I21" s="40"/>
      <c r="J21" s="40"/>
      <c r="K21" s="40"/>
    </row>
    <row r="22" spans="1:11" ht="13.8" x14ac:dyDescent="0.25">
      <c r="A22" s="41" t="s">
        <v>65</v>
      </c>
      <c r="B22" s="42" t="s">
        <v>55</v>
      </c>
      <c r="C22" s="189">
        <v>3.2000000000000001E-2</v>
      </c>
      <c r="E22" s="40"/>
      <c r="F22" s="52"/>
      <c r="G22" s="40"/>
      <c r="H22" s="40"/>
      <c r="I22" s="40"/>
      <c r="J22" s="40"/>
      <c r="K22" s="40"/>
    </row>
    <row r="23" spans="1:11" ht="13.8" x14ac:dyDescent="0.25">
      <c r="A23" s="41" t="s">
        <v>56</v>
      </c>
      <c r="B23" s="45" t="s">
        <v>57</v>
      </c>
      <c r="C23" s="46">
        <f>SUM(C21:C22)</f>
        <v>6.0999999999999999E-2</v>
      </c>
      <c r="E23" s="40"/>
      <c r="F23" s="40"/>
      <c r="G23" s="40"/>
      <c r="H23" s="40"/>
      <c r="I23" s="40"/>
      <c r="J23" s="40"/>
      <c r="K23" s="40"/>
    </row>
    <row r="24" spans="1:11" ht="13.8" x14ac:dyDescent="0.25">
      <c r="A24" s="47"/>
      <c r="B24" s="48"/>
      <c r="C24" s="49"/>
      <c r="E24" s="40"/>
      <c r="F24" s="40"/>
      <c r="G24" s="40"/>
      <c r="H24" s="40"/>
      <c r="I24" s="40"/>
      <c r="J24" s="40"/>
      <c r="K24" s="40"/>
    </row>
    <row r="25" spans="1:11" ht="13.8" x14ac:dyDescent="0.25">
      <c r="A25" s="41" t="s">
        <v>58</v>
      </c>
      <c r="B25" s="42" t="s">
        <v>59</v>
      </c>
      <c r="C25" s="196">
        <f>ROUND(C12*C19,4)</f>
        <v>7.3899999999999993E-2</v>
      </c>
      <c r="E25" s="40"/>
      <c r="F25" s="40"/>
      <c r="G25" s="40"/>
      <c r="H25" s="40"/>
      <c r="I25" s="40"/>
      <c r="J25" s="40"/>
      <c r="K25" s="40"/>
    </row>
    <row r="26" spans="1:11" ht="27.6" x14ac:dyDescent="0.25">
      <c r="A26" s="41" t="s">
        <v>60</v>
      </c>
      <c r="B26" s="53" t="s">
        <v>117</v>
      </c>
      <c r="C26" s="196">
        <f>ROUND((C21*C11),4)</f>
        <v>2.3E-3</v>
      </c>
      <c r="E26" s="40"/>
      <c r="F26" s="40"/>
      <c r="G26" s="40"/>
      <c r="H26" s="40"/>
      <c r="I26" s="40"/>
      <c r="J26" s="40"/>
      <c r="K26" s="40"/>
    </row>
    <row r="27" spans="1:11" ht="13.8" x14ac:dyDescent="0.25">
      <c r="A27" s="41" t="s">
        <v>61</v>
      </c>
      <c r="B27" s="45" t="s">
        <v>62</v>
      </c>
      <c r="C27" s="46">
        <f>SUM(C25:C26)</f>
        <v>7.619999999999999E-2</v>
      </c>
      <c r="E27" s="40"/>
      <c r="F27" s="40"/>
      <c r="G27" s="40"/>
      <c r="H27" s="40"/>
      <c r="I27" s="40"/>
      <c r="J27" s="40"/>
      <c r="K27" s="40"/>
    </row>
    <row r="28" spans="1:11" ht="14.4" thickBot="1" x14ac:dyDescent="0.3">
      <c r="A28" s="144"/>
      <c r="B28" s="145" t="s">
        <v>63</v>
      </c>
      <c r="C28" s="146">
        <f>C27+C23+C19+C12</f>
        <v>0.70610000000000006</v>
      </c>
      <c r="E28" s="40"/>
      <c r="F28" s="40"/>
      <c r="G28" s="40"/>
      <c r="H28" s="40"/>
      <c r="I28" s="40"/>
      <c r="J28" s="40"/>
      <c r="K28" s="40"/>
    </row>
    <row r="29" spans="1:11" ht="14.4" thickBot="1" x14ac:dyDescent="0.3">
      <c r="A29" s="44"/>
      <c r="B29" s="54"/>
      <c r="C29" s="55"/>
      <c r="E29" s="40"/>
      <c r="F29" s="40"/>
      <c r="G29" s="40"/>
      <c r="H29" s="40"/>
      <c r="I29" s="40"/>
      <c r="J29" s="40"/>
      <c r="K29" s="40"/>
    </row>
    <row r="30" spans="1:11" ht="18" thickBot="1" x14ac:dyDescent="0.3">
      <c r="A30" s="346" t="s">
        <v>100</v>
      </c>
      <c r="B30" s="347"/>
      <c r="C30" s="348"/>
      <c r="D30" s="39"/>
    </row>
    <row r="31" spans="1:11" customFormat="1" ht="18" thickBot="1" x14ac:dyDescent="0.3">
      <c r="A31" s="346" t="s">
        <v>104</v>
      </c>
      <c r="B31" s="347"/>
      <c r="C31" s="348"/>
    </row>
    <row r="32" spans="1:11" s="84" customFormat="1" ht="13.8" x14ac:dyDescent="0.2">
      <c r="A32" s="156" t="s">
        <v>109</v>
      </c>
      <c r="B32" s="156" t="s">
        <v>26</v>
      </c>
      <c r="C32" s="157" t="s">
        <v>75</v>
      </c>
    </row>
    <row r="33" spans="1:11" s="84" customFormat="1" ht="13.8" x14ac:dyDescent="0.25">
      <c r="A33" s="162">
        <v>1</v>
      </c>
      <c r="B33" s="140" t="s">
        <v>9</v>
      </c>
      <c r="C33" s="197">
        <v>0.08</v>
      </c>
    </row>
    <row r="34" spans="1:11" s="84" customFormat="1" ht="13.8" x14ac:dyDescent="0.25">
      <c r="A34" s="162">
        <v>2</v>
      </c>
      <c r="B34" s="141" t="s">
        <v>69</v>
      </c>
      <c r="C34" s="190">
        <v>0.1111</v>
      </c>
    </row>
    <row r="35" spans="1:11" s="84" customFormat="1" ht="13.8" x14ac:dyDescent="0.25">
      <c r="A35" s="162">
        <v>3</v>
      </c>
      <c r="B35" s="141" t="s">
        <v>70</v>
      </c>
      <c r="C35" s="190">
        <v>8.3299999999999999E-2</v>
      </c>
    </row>
    <row r="36" spans="1:11" s="84" customFormat="1" ht="13.8" x14ac:dyDescent="0.25">
      <c r="A36" s="162">
        <v>4</v>
      </c>
      <c r="B36" s="142" t="s">
        <v>113</v>
      </c>
      <c r="C36" s="190">
        <v>3.2000000000000001E-2</v>
      </c>
    </row>
    <row r="37" spans="1:11" s="84" customFormat="1" ht="14.4" thickBot="1" x14ac:dyDescent="0.3">
      <c r="A37" s="162">
        <v>5</v>
      </c>
      <c r="B37" s="158" t="s">
        <v>71</v>
      </c>
      <c r="C37" s="195">
        <f>(C34+C35)*(C33+C36)</f>
        <v>2.1772800000000002E-2</v>
      </c>
    </row>
    <row r="38" spans="1:11" s="75" customFormat="1" ht="14.4" thickBot="1" x14ac:dyDescent="0.3">
      <c r="A38" s="159" t="s">
        <v>76</v>
      </c>
      <c r="B38" s="160"/>
      <c r="C38" s="161">
        <f>SUM(C33:C37)</f>
        <v>0.32817279999999999</v>
      </c>
    </row>
    <row r="39" spans="1:11" customFormat="1" x14ac:dyDescent="0.25"/>
    <row r="40" spans="1:11" ht="13.8" x14ac:dyDescent="0.25">
      <c r="A40" s="43"/>
      <c r="B40" s="56"/>
      <c r="C40" s="58"/>
      <c r="D40" s="40"/>
      <c r="E40" s="40"/>
      <c r="F40" s="40"/>
      <c r="G40" s="40"/>
      <c r="H40" s="40"/>
      <c r="I40" s="40"/>
      <c r="J40" s="40"/>
      <c r="K40" s="40"/>
    </row>
    <row r="41" spans="1:11" ht="13.8" x14ac:dyDescent="0.25">
      <c r="A41" s="43"/>
      <c r="B41" s="59"/>
      <c r="C41" s="43"/>
      <c r="D41" s="40"/>
      <c r="E41" s="40"/>
      <c r="F41" s="40"/>
      <c r="G41" s="40"/>
      <c r="H41" s="40"/>
      <c r="I41" s="40"/>
      <c r="J41" s="40"/>
      <c r="K41" s="40"/>
    </row>
    <row r="42" spans="1:11" ht="13.8" x14ac:dyDescent="0.25">
      <c r="A42" s="43"/>
      <c r="B42" s="56"/>
      <c r="C42" s="58"/>
      <c r="D42" s="40"/>
      <c r="E42" s="40"/>
      <c r="F42" s="40"/>
      <c r="G42" s="40"/>
      <c r="H42" s="40"/>
      <c r="I42" s="40"/>
      <c r="J42" s="40"/>
      <c r="K42" s="40"/>
    </row>
    <row r="43" spans="1:11" ht="13.8" x14ac:dyDescent="0.25">
      <c r="A43" s="43"/>
      <c r="B43" s="59"/>
      <c r="C43" s="43"/>
      <c r="D43" s="40"/>
      <c r="E43" s="40"/>
      <c r="F43" s="40"/>
      <c r="G43" s="40"/>
      <c r="H43" s="40"/>
      <c r="I43" s="40"/>
      <c r="J43" s="40"/>
      <c r="K43" s="40"/>
    </row>
    <row r="44" spans="1:11" ht="13.8" x14ac:dyDescent="0.25">
      <c r="A44" s="43"/>
      <c r="B44" s="56"/>
      <c r="C44" s="58"/>
      <c r="D44" s="40"/>
      <c r="E44" s="40"/>
      <c r="F44" s="40"/>
      <c r="G44" s="40"/>
      <c r="H44" s="40"/>
      <c r="I44" s="40"/>
      <c r="J44" s="40"/>
      <c r="K44" s="40"/>
    </row>
    <row r="45" spans="1:11" ht="13.8" x14ac:dyDescent="0.25">
      <c r="A45" s="43"/>
      <c r="B45" s="59"/>
      <c r="C45" s="43"/>
      <c r="D45" s="40"/>
      <c r="E45" s="40"/>
      <c r="F45" s="40"/>
      <c r="G45" s="40"/>
      <c r="H45" s="40"/>
      <c r="I45" s="40"/>
      <c r="J45" s="40"/>
      <c r="K45" s="40"/>
    </row>
    <row r="46" spans="1:11" ht="13.8" x14ac:dyDescent="0.25">
      <c r="A46" s="43"/>
      <c r="B46" s="56"/>
      <c r="C46" s="58"/>
      <c r="D46" s="40"/>
      <c r="E46" s="40"/>
      <c r="F46" s="40"/>
      <c r="G46" s="40"/>
      <c r="H46" s="40"/>
      <c r="I46" s="40"/>
      <c r="J46" s="40"/>
      <c r="K46" s="40"/>
    </row>
    <row r="47" spans="1:11" ht="16.8" x14ac:dyDescent="0.25">
      <c r="A47" s="57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x14ac:dyDescent="0.25">
      <c r="A50" s="6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25">
      <c r="A51" s="40"/>
      <c r="B51" s="40"/>
      <c r="C51" s="40"/>
      <c r="D51" s="40"/>
    </row>
    <row r="52" spans="1:11" x14ac:dyDescent="0.25">
      <c r="A52" s="40"/>
      <c r="B52" s="40"/>
      <c r="C52" s="40"/>
      <c r="D52" s="40"/>
    </row>
    <row r="53" spans="1:11" x14ac:dyDescent="0.25">
      <c r="A53" s="40"/>
      <c r="B53" s="40"/>
      <c r="C53" s="40"/>
      <c r="D53" s="40"/>
    </row>
    <row r="54" spans="1:11" x14ac:dyDescent="0.25">
      <c r="A54" s="40"/>
      <c r="B54" s="40"/>
      <c r="C54" s="40"/>
      <c r="D54" s="40"/>
    </row>
    <row r="55" spans="1:11" x14ac:dyDescent="0.25">
      <c r="A55" s="40"/>
      <c r="B55" s="40"/>
      <c r="C55" s="40"/>
      <c r="D55" s="40"/>
    </row>
    <row r="56" spans="1:11" x14ac:dyDescent="0.25">
      <c r="A56" s="40"/>
      <c r="B56" s="40"/>
      <c r="C56" s="40"/>
      <c r="D56" s="40"/>
    </row>
    <row r="57" spans="1:11" x14ac:dyDescent="0.25">
      <c r="A57" s="40"/>
      <c r="B57" s="40"/>
      <c r="C57" s="40"/>
      <c r="D57" s="40"/>
    </row>
    <row r="58" spans="1:11" x14ac:dyDescent="0.25">
      <c r="A58" s="40"/>
      <c r="B58" s="40"/>
      <c r="C58" s="40"/>
      <c r="D58" s="40"/>
    </row>
    <row r="59" spans="1:11" x14ac:dyDescent="0.25">
      <c r="A59" s="40"/>
      <c r="B59" s="40"/>
      <c r="C59" s="40"/>
      <c r="D59" s="40"/>
    </row>
  </sheetData>
  <mergeCells count="4">
    <mergeCell ref="A1:C1"/>
    <mergeCell ref="A2:C2"/>
    <mergeCell ref="A30:C30"/>
    <mergeCell ref="A31:C3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topLeftCell="A7" zoomScaleNormal="100" workbookViewId="0">
      <selection activeCell="A5" sqref="A5"/>
    </sheetView>
  </sheetViews>
  <sheetFormatPr defaultRowHeight="13.2" x14ac:dyDescent="0.25"/>
  <cols>
    <col min="1" max="1" width="43.88671875" customWidth="1"/>
    <col min="2" max="3" width="12" customWidth="1"/>
    <col min="4" max="4" width="1.5546875" customWidth="1"/>
  </cols>
  <sheetData>
    <row r="1" spans="1:3" s="2" customFormat="1" ht="15.6" customHeight="1" thickBot="1" x14ac:dyDescent="0.3">
      <c r="A1" s="349" t="s">
        <v>78</v>
      </c>
      <c r="B1" s="350"/>
      <c r="C1" s="350"/>
    </row>
    <row r="2" spans="1:3" ht="16.2" thickBot="1" x14ac:dyDescent="0.3">
      <c r="A2" s="351" t="s">
        <v>90</v>
      </c>
      <c r="B2" s="352"/>
      <c r="C2" s="352"/>
    </row>
    <row r="3" spans="1:3" ht="27.6" x14ac:dyDescent="0.25">
      <c r="A3" s="208" t="s">
        <v>26</v>
      </c>
      <c r="B3" s="209" t="s">
        <v>114</v>
      </c>
      <c r="C3" s="210" t="s">
        <v>115</v>
      </c>
    </row>
    <row r="4" spans="1:3" ht="13.8" x14ac:dyDescent="0.25">
      <c r="A4" s="199" t="s">
        <v>15</v>
      </c>
      <c r="B4" s="200" t="s">
        <v>16</v>
      </c>
      <c r="C4" s="201">
        <v>0.01</v>
      </c>
    </row>
    <row r="5" spans="1:3" ht="13.8" x14ac:dyDescent="0.25">
      <c r="A5" s="63" t="s">
        <v>17</v>
      </c>
      <c r="B5" s="198" t="s">
        <v>18</v>
      </c>
      <c r="C5" s="192">
        <v>1.2999999999999999E-2</v>
      </c>
    </row>
    <row r="6" spans="1:3" ht="13.8" x14ac:dyDescent="0.25">
      <c r="A6" s="63" t="s">
        <v>19</v>
      </c>
      <c r="B6" s="198" t="s">
        <v>20</v>
      </c>
      <c r="C6" s="193">
        <v>0.1</v>
      </c>
    </row>
    <row r="7" spans="1:3" ht="13.8" x14ac:dyDescent="0.25">
      <c r="A7" s="63" t="s">
        <v>153</v>
      </c>
      <c r="B7" s="355" t="s">
        <v>21</v>
      </c>
      <c r="C7" s="192">
        <v>2.5000000000000001E-2</v>
      </c>
    </row>
    <row r="8" spans="1:3" ht="14.4" thickBot="1" x14ac:dyDescent="0.3">
      <c r="A8" s="64" t="s">
        <v>22</v>
      </c>
      <c r="B8" s="356"/>
      <c r="C8" s="194">
        <v>9.2499999999999999E-2</v>
      </c>
    </row>
    <row r="9" spans="1:3" ht="13.8" x14ac:dyDescent="0.25">
      <c r="A9" s="65" t="s">
        <v>23</v>
      </c>
      <c r="B9" s="66"/>
      <c r="C9" s="67"/>
    </row>
    <row r="10" spans="1:3" ht="14.4" thickBot="1" x14ac:dyDescent="0.3">
      <c r="A10" s="202" t="s">
        <v>97</v>
      </c>
      <c r="B10" s="203"/>
      <c r="C10" s="204"/>
    </row>
    <row r="11" spans="1:3" ht="27" customHeight="1" thickBot="1" x14ac:dyDescent="0.3">
      <c r="A11" s="205" t="s">
        <v>24</v>
      </c>
      <c r="B11" s="206"/>
      <c r="C11" s="207">
        <f>ROUND((((1+C4+C5)*(1+C6))/(1-(C7+C8))-1),4)</f>
        <v>0.27510000000000001</v>
      </c>
    </row>
    <row r="12" spans="1:3" ht="13.8" x14ac:dyDescent="0.25">
      <c r="A12" s="38"/>
      <c r="B12" s="38"/>
      <c r="C12" s="38"/>
    </row>
    <row r="13" spans="1:3" ht="14.4" thickBot="1" x14ac:dyDescent="0.3">
      <c r="A13" s="38"/>
      <c r="B13" s="38"/>
      <c r="C13" s="38"/>
    </row>
    <row r="14" spans="1:3" s="2" customFormat="1" ht="15.6" customHeight="1" thickBot="1" x14ac:dyDescent="0.3">
      <c r="A14" s="349" t="s">
        <v>77</v>
      </c>
      <c r="B14" s="350"/>
      <c r="C14" s="350"/>
    </row>
    <row r="15" spans="1:3" ht="16.2" thickBot="1" x14ac:dyDescent="0.3">
      <c r="A15" s="351" t="s">
        <v>90</v>
      </c>
      <c r="B15" s="352"/>
      <c r="C15" s="352"/>
    </row>
    <row r="16" spans="1:3" ht="27.6" x14ac:dyDescent="0.25">
      <c r="A16" s="208" t="s">
        <v>26</v>
      </c>
      <c r="B16" s="209" t="s">
        <v>114</v>
      </c>
      <c r="C16" s="210" t="s">
        <v>115</v>
      </c>
    </row>
    <row r="17" spans="1:3" ht="13.8" x14ac:dyDescent="0.25">
      <c r="A17" s="199" t="s">
        <v>15</v>
      </c>
      <c r="B17" s="200" t="s">
        <v>16</v>
      </c>
      <c r="C17" s="201">
        <v>0.01</v>
      </c>
    </row>
    <row r="18" spans="1:3" ht="13.8" x14ac:dyDescent="0.25">
      <c r="A18" s="63" t="s">
        <v>17</v>
      </c>
      <c r="B18" s="178" t="s">
        <v>18</v>
      </c>
      <c r="C18" s="192">
        <v>1.2999999999999999E-2</v>
      </c>
    </row>
    <row r="19" spans="1:3" ht="13.8" x14ac:dyDescent="0.25">
      <c r="A19" s="63" t="s">
        <v>19</v>
      </c>
      <c r="B19" s="178" t="s">
        <v>20</v>
      </c>
      <c r="C19" s="193">
        <v>0.1</v>
      </c>
    </row>
    <row r="20" spans="1:3" ht="13.8" x14ac:dyDescent="0.25">
      <c r="A20" s="63" t="s">
        <v>154</v>
      </c>
      <c r="B20" s="355" t="s">
        <v>21</v>
      </c>
      <c r="C20" s="192">
        <v>2.5000000000000001E-2</v>
      </c>
    </row>
    <row r="21" spans="1:3" ht="14.4" thickBot="1" x14ac:dyDescent="0.3">
      <c r="A21" s="64" t="s">
        <v>22</v>
      </c>
      <c r="B21" s="356"/>
      <c r="C21" s="194">
        <v>3.6499999999999998E-2</v>
      </c>
    </row>
    <row r="22" spans="1:3" ht="13.8" x14ac:dyDescent="0.25">
      <c r="A22" s="65" t="s">
        <v>23</v>
      </c>
      <c r="B22" s="66"/>
      <c r="C22" s="67"/>
    </row>
    <row r="23" spans="1:3" ht="14.4" thickBot="1" x14ac:dyDescent="0.3">
      <c r="A23" s="68" t="s">
        <v>97</v>
      </c>
      <c r="B23" s="69"/>
      <c r="C23" s="70"/>
    </row>
    <row r="24" spans="1:3" ht="27" customHeight="1" thickBot="1" x14ac:dyDescent="0.3">
      <c r="A24" s="71" t="s">
        <v>24</v>
      </c>
      <c r="B24" s="72"/>
      <c r="C24" s="73">
        <f>ROUND((((1+C17+C18)*(1+C19))/(1-(C20+C21))-1),4)</f>
        <v>0.19900000000000001</v>
      </c>
    </row>
    <row r="26" spans="1:3" ht="13.8" thickBot="1" x14ac:dyDescent="0.3"/>
    <row r="27" spans="1:3" s="2" customFormat="1" ht="15.6" customHeight="1" thickBot="1" x14ac:dyDescent="0.3">
      <c r="A27" s="349" t="s">
        <v>74</v>
      </c>
      <c r="B27" s="350"/>
      <c r="C27" s="350"/>
    </row>
    <row r="28" spans="1:3" ht="16.2" thickBot="1" x14ac:dyDescent="0.3">
      <c r="A28" s="351" t="s">
        <v>99</v>
      </c>
      <c r="B28" s="352"/>
      <c r="C28" s="352"/>
    </row>
    <row r="29" spans="1:3" ht="28.2" thickBot="1" x14ac:dyDescent="0.3">
      <c r="A29" s="208" t="s">
        <v>26</v>
      </c>
      <c r="B29" s="209" t="s">
        <v>114</v>
      </c>
      <c r="C29" s="210" t="s">
        <v>115</v>
      </c>
    </row>
    <row r="30" spans="1:3" ht="13.8" x14ac:dyDescent="0.25">
      <c r="A30" s="61" t="s">
        <v>15</v>
      </c>
      <c r="B30" s="62" t="s">
        <v>16</v>
      </c>
      <c r="C30" s="191">
        <v>0.05</v>
      </c>
    </row>
    <row r="31" spans="1:3" ht="13.8" x14ac:dyDescent="0.25">
      <c r="A31" s="63" t="s">
        <v>17</v>
      </c>
      <c r="B31" s="178" t="s">
        <v>18</v>
      </c>
      <c r="C31" s="192">
        <v>1.2999999999999999E-2</v>
      </c>
    </row>
    <row r="32" spans="1:3" ht="14.4" thickBot="1" x14ac:dyDescent="0.3">
      <c r="A32" s="63" t="s">
        <v>19</v>
      </c>
      <c r="B32" s="178" t="s">
        <v>20</v>
      </c>
      <c r="C32" s="193">
        <v>0.1</v>
      </c>
    </row>
    <row r="33" spans="1:3" ht="13.8" x14ac:dyDescent="0.25">
      <c r="A33" s="65" t="s">
        <v>84</v>
      </c>
      <c r="B33" s="66"/>
      <c r="C33" s="67"/>
    </row>
    <row r="34" spans="1:3" ht="14.4" thickBot="1" x14ac:dyDescent="0.3">
      <c r="A34" s="68" t="s">
        <v>98</v>
      </c>
      <c r="B34" s="69"/>
      <c r="C34" s="70"/>
    </row>
    <row r="35" spans="1:3" ht="27" customHeight="1" thickBot="1" x14ac:dyDescent="0.3">
      <c r="A35" s="353" t="s">
        <v>85</v>
      </c>
      <c r="B35" s="354"/>
      <c r="C35" s="73">
        <f>ROUND((((1+C30+C31)*(1+C32))-1),4)</f>
        <v>0.16930000000000001</v>
      </c>
    </row>
  </sheetData>
  <mergeCells count="9">
    <mergeCell ref="A1:C1"/>
    <mergeCell ref="A2:C2"/>
    <mergeCell ref="A14:C14"/>
    <mergeCell ref="A15:C15"/>
    <mergeCell ref="A35:B35"/>
    <mergeCell ref="B20:B21"/>
    <mergeCell ref="B7:B8"/>
    <mergeCell ref="A27:C27"/>
    <mergeCell ref="A28:C28"/>
  </mergeCells>
  <pageMargins left="0.39370078740157483" right="0.1968503937007874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Pediatra</vt:lpstr>
      <vt:lpstr>Enc. Soc. - LR-LP e SN</vt:lpstr>
      <vt:lpstr>BDI</vt:lpstr>
      <vt:lpstr>'Enc. Soc. - LR-LP e SN'!Area_de_impressao</vt:lpstr>
      <vt:lpstr>Pediatra!Titulos_de_impressao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Win 11</cp:lastModifiedBy>
  <cp:lastPrinted>2024-03-24T18:14:20Z</cp:lastPrinted>
  <dcterms:created xsi:type="dcterms:W3CDTF">2000-12-13T10:02:50Z</dcterms:created>
  <dcterms:modified xsi:type="dcterms:W3CDTF">2024-03-28T10:24:19Z</dcterms:modified>
</cp:coreProperties>
</file>